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5295" activeTab="1"/>
  </bookViews>
  <sheets>
    <sheet name="муж.горн" sheetId="1" r:id="rId1"/>
    <sheet name="жен.горн" sheetId="2" r:id="rId2"/>
  </sheets>
  <definedNames/>
  <calcPr fullCalcOnLoad="1"/>
</workbook>
</file>

<file path=xl/sharedStrings.xml><?xml version="1.0" encoding="utf-8"?>
<sst xmlns="http://schemas.openxmlformats.org/spreadsheetml/2006/main" count="819" uniqueCount="141">
  <si>
    <t>Сумма</t>
  </si>
  <si>
    <t>КМС</t>
  </si>
  <si>
    <t>год рожд</t>
  </si>
  <si>
    <t>разряд</t>
  </si>
  <si>
    <t>МС</t>
  </si>
  <si>
    <t>Волгодонск</t>
  </si>
  <si>
    <t>Новошахтинск</t>
  </si>
  <si>
    <t>Платонов Денис</t>
  </si>
  <si>
    <t>Таганрог</t>
  </si>
  <si>
    <t>Мокроусов Сергей</t>
  </si>
  <si>
    <t>Павлютенко Денис</t>
  </si>
  <si>
    <t>Зинов Дмитрий</t>
  </si>
  <si>
    <t>Ростов</t>
  </si>
  <si>
    <t>Сидоренко Дмитрий</t>
  </si>
  <si>
    <t>Регион</t>
  </si>
  <si>
    <t>Гераськина Елена</t>
  </si>
  <si>
    <t>Коптяев Александр</t>
  </si>
  <si>
    <t>результат (личка)</t>
  </si>
  <si>
    <t>результат (связки)</t>
  </si>
  <si>
    <t>Ставицкая Мария</t>
  </si>
  <si>
    <t>Бабичев Александр</t>
  </si>
  <si>
    <t>Албул Глеб</t>
  </si>
  <si>
    <t>н/ст</t>
  </si>
  <si>
    <t>Якушев Александр</t>
  </si>
  <si>
    <t>Расторгуев Егор</t>
  </si>
  <si>
    <t>Демиденко Иван</t>
  </si>
  <si>
    <t>Место</t>
  </si>
  <si>
    <t>Речиц Елена</t>
  </si>
  <si>
    <t>Швыркова Антонина</t>
  </si>
  <si>
    <t>Разумовский Андрей</t>
  </si>
  <si>
    <t>Хачатрян Геворг</t>
  </si>
  <si>
    <t>Агуреева Майя</t>
  </si>
  <si>
    <t>результат (связка)</t>
  </si>
  <si>
    <t>Алексеюк Николай</t>
  </si>
  <si>
    <t>Пешиков Сергей</t>
  </si>
  <si>
    <t>Уперко Александр</t>
  </si>
  <si>
    <t>Сырцев Вадим</t>
  </si>
  <si>
    <t>Аксенова Анастасия</t>
  </si>
  <si>
    <t>Василенко Ксения</t>
  </si>
  <si>
    <t>Зайцева Мария</t>
  </si>
  <si>
    <t>Мурзаков Виктор</t>
  </si>
  <si>
    <t>Цалко Руслан</t>
  </si>
  <si>
    <t>Гареев Артур</t>
  </si>
  <si>
    <t>Чемпионат России сент.2008, Ростов</t>
  </si>
  <si>
    <t>Чемпионат России сент.2008, РО</t>
  </si>
  <si>
    <t>н/с</t>
  </si>
  <si>
    <t>Карпенкова Ольга</t>
  </si>
  <si>
    <t>Смоленск</t>
  </si>
  <si>
    <t>Бахир Юлия</t>
  </si>
  <si>
    <t>Волгоград</t>
  </si>
  <si>
    <t>I этап Кубока Росии Сафронова апр.2008, Ростовская обл</t>
  </si>
  <si>
    <t>II этап Кубка России (Европ. часть) май 2008 Ленинградская обл.</t>
  </si>
  <si>
    <t>III этап Кубка России  Смоленский кремль, сентябрь 2008</t>
  </si>
  <si>
    <t>Калабухова Анна</t>
  </si>
  <si>
    <t>Москва</t>
  </si>
  <si>
    <t>Лакутинова Екатерина</t>
  </si>
  <si>
    <t>Зинова Татьяна</t>
  </si>
  <si>
    <t>Шматко Анастасия</t>
  </si>
  <si>
    <t>Ставрополь</t>
  </si>
  <si>
    <t>Смола Евгения</t>
  </si>
  <si>
    <t>Трофимчук Кристина</t>
  </si>
  <si>
    <t>Алиева Наида</t>
  </si>
  <si>
    <t>Тверь</t>
  </si>
  <si>
    <t>Ермоленко Екатерина</t>
  </si>
  <si>
    <t>Пилипенко Мария</t>
  </si>
  <si>
    <t>Шлейникова Евгения</t>
  </si>
  <si>
    <t>Кирсанова Анна</t>
  </si>
  <si>
    <t>Лопатков Антон</t>
  </si>
  <si>
    <t>Ковалев Алексей</t>
  </si>
  <si>
    <t>Юсс Владимер</t>
  </si>
  <si>
    <t>Кассин Дмитрий</t>
  </si>
  <si>
    <t>Малюков Сергей</t>
  </si>
  <si>
    <t>Дорофеев Алексей</t>
  </si>
  <si>
    <t>Каляндра Александр</t>
  </si>
  <si>
    <t>Файзулин Ринат</t>
  </si>
  <si>
    <t>Никифоров Сергей</t>
  </si>
  <si>
    <t>Москалев Семен</t>
  </si>
  <si>
    <t>Ломакин Алексей</t>
  </si>
  <si>
    <t>Раков Антон</t>
  </si>
  <si>
    <t>Бабина Павел</t>
  </si>
  <si>
    <t>Ярема Евгений</t>
  </si>
  <si>
    <t>Савенко Евгений</t>
  </si>
  <si>
    <t>Строганов Андрей</t>
  </si>
  <si>
    <t>Горьев Алексей</t>
  </si>
  <si>
    <t>Бледных Иван</t>
  </si>
  <si>
    <t>Киреев Алексей</t>
  </si>
  <si>
    <t>Лукиенко Павел</t>
  </si>
  <si>
    <t>Деркач Алексей</t>
  </si>
  <si>
    <t>Маслобоев Алексей</t>
  </si>
  <si>
    <t>Полежаев Антон</t>
  </si>
  <si>
    <t>Лешуков Вадим</t>
  </si>
  <si>
    <t>Банников Петр</t>
  </si>
  <si>
    <t>Ходосеенко Александр</t>
  </si>
  <si>
    <t>Крылов Сергей</t>
  </si>
  <si>
    <t>Спицин Александр</t>
  </si>
  <si>
    <t>Нагайцев Михаил</t>
  </si>
  <si>
    <t>Волошин Иван</t>
  </si>
  <si>
    <t>Шишкин Павел</t>
  </si>
  <si>
    <t>Иванов Александр</t>
  </si>
  <si>
    <t>Суарес Антон</t>
  </si>
  <si>
    <t>Наседкин Сергей</t>
  </si>
  <si>
    <t>Кравченко Денис</t>
  </si>
  <si>
    <t>Максимов Иван</t>
  </si>
  <si>
    <t>Панов Павел</t>
  </si>
  <si>
    <t>Батурин Александр</t>
  </si>
  <si>
    <t>Чернова Яна</t>
  </si>
  <si>
    <t>Старикова Тамара</t>
  </si>
  <si>
    <t>Янова Ксения</t>
  </si>
  <si>
    <t>Тарасова Юлия</t>
  </si>
  <si>
    <t>Мокроусова Анастасия</t>
  </si>
  <si>
    <t>Кашина Наталья</t>
  </si>
  <si>
    <t>Лисовская Наталья</t>
  </si>
  <si>
    <t>Омельченко Валентина</t>
  </si>
  <si>
    <t>Мустафа Наталья</t>
  </si>
  <si>
    <t>Кемеровская область</t>
  </si>
  <si>
    <t>Дударева Валентина</t>
  </si>
  <si>
    <t>кв 5,07</t>
  </si>
  <si>
    <t>кв 5,22</t>
  </si>
  <si>
    <t>кв 6,02</t>
  </si>
  <si>
    <t>Личные всероссийские соревнования, ноябрь 2008</t>
  </si>
  <si>
    <t xml:space="preserve">Личные всероссийские соревнования </t>
  </si>
  <si>
    <t>Междуреченск</t>
  </si>
  <si>
    <t>Медведев Геннадий</t>
  </si>
  <si>
    <t>Репалов  Александр</t>
  </si>
  <si>
    <t>Результат  (связка)</t>
  </si>
  <si>
    <t>Результат  (связки)</t>
  </si>
  <si>
    <t>Воропинов Роман</t>
  </si>
  <si>
    <t>Кололеев Дмитрий</t>
  </si>
  <si>
    <t>Саратовкин Андрей</t>
  </si>
  <si>
    <t>Немов Антон</t>
  </si>
  <si>
    <t>Кемеровская обл.</t>
  </si>
  <si>
    <t>Кузнецов Иван</t>
  </si>
  <si>
    <t>Маланчик Александр</t>
  </si>
  <si>
    <t>Кобзев Дмитрий</t>
  </si>
  <si>
    <t>Яриков Евгений</t>
  </si>
  <si>
    <t>Сорокин Евгений</t>
  </si>
  <si>
    <t>Красноярский край</t>
  </si>
  <si>
    <t>Сабитов Александр</t>
  </si>
  <si>
    <t>Бородин Иван</t>
  </si>
  <si>
    <t>дисциплина-дистанции-горные</t>
  </si>
  <si>
    <t xml:space="preserve">РЕЙТИНГ СПОРТСМЕНОВ за 2008 ГОД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</si>
</sst>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;[Red]0.00"/>
    <numFmt numFmtId="169" formatCode="#,##0.0_р_.;[Red]#,##0.0_р_."/>
    <numFmt numFmtId="170" formatCode="0;[Red]0"/>
    <numFmt numFmtId="171" formatCode="mmm/yyyy"/>
    <numFmt numFmtId="172" formatCode="0.000;[Red]0.000"/>
    <numFmt numFmtId="173" formatCode="0.0000;[Red]0.0000"/>
    <numFmt numFmtId="174" formatCode="0.0;[Red]0.0"/>
    <numFmt numFmtId="175" formatCode="0.000000"/>
    <numFmt numFmtId="176" formatCode="0.00000"/>
    <numFmt numFmtId="177" formatCode="0.0000"/>
    <numFmt numFmtId="178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6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68" fontId="8" fillId="0" borderId="8" xfId="0" applyNumberFormat="1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center"/>
    </xf>
    <xf numFmtId="168" fontId="9" fillId="2" borderId="11" xfId="0" applyNumberFormat="1" applyFont="1" applyFill="1" applyBorder="1" applyAlignment="1">
      <alignment horizontal="center"/>
    </xf>
    <xf numFmtId="168" fontId="8" fillId="0" borderId="12" xfId="0" applyNumberFormat="1" applyFont="1" applyFill="1" applyBorder="1" applyAlignment="1">
      <alignment horizontal="center"/>
    </xf>
    <xf numFmtId="168" fontId="9" fillId="2" borderId="9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68" fontId="8" fillId="0" borderId="13" xfId="0" applyNumberFormat="1" applyFont="1" applyFill="1" applyBorder="1" applyAlignment="1">
      <alignment horizontal="center"/>
    </xf>
    <xf numFmtId="170" fontId="8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168" fontId="8" fillId="2" borderId="10" xfId="0" applyNumberFormat="1" applyFont="1" applyFill="1" applyBorder="1" applyAlignment="1">
      <alignment horizontal="center"/>
    </xf>
    <xf numFmtId="168" fontId="8" fillId="2" borderId="8" xfId="0" applyNumberFormat="1" applyFont="1" applyFill="1" applyBorder="1" applyAlignment="1">
      <alignment horizontal="center"/>
    </xf>
    <xf numFmtId="168" fontId="9" fillId="0" borderId="9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68" fontId="8" fillId="2" borderId="13" xfId="0" applyNumberFormat="1" applyFont="1" applyFill="1" applyBorder="1" applyAlignment="1">
      <alignment horizontal="center"/>
    </xf>
    <xf numFmtId="168" fontId="8" fillId="0" borderId="13" xfId="0" applyNumberFormat="1" applyFont="1" applyBorder="1" applyAlignment="1">
      <alignment horizontal="center"/>
    </xf>
    <xf numFmtId="168" fontId="8" fillId="0" borderId="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68" fontId="9" fillId="0" borderId="11" xfId="0" applyNumberFormat="1" applyFont="1" applyFill="1" applyBorder="1" applyAlignment="1">
      <alignment horizontal="center"/>
    </xf>
    <xf numFmtId="168" fontId="8" fillId="0" borderId="18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168" fontId="8" fillId="0" borderId="19" xfId="0" applyNumberFormat="1" applyFont="1" applyFill="1" applyBorder="1" applyAlignment="1">
      <alignment horizontal="center"/>
    </xf>
    <xf numFmtId="168" fontId="8" fillId="0" borderId="18" xfId="0" applyNumberFormat="1" applyFont="1" applyBorder="1" applyAlignment="1">
      <alignment horizontal="center"/>
    </xf>
    <xf numFmtId="168" fontId="8" fillId="0" borderId="20" xfId="0" applyNumberFormat="1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8" fontId="8" fillId="0" borderId="15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68" fontId="8" fillId="0" borderId="22" xfId="0" applyNumberFormat="1" applyFont="1" applyFill="1" applyBorder="1" applyAlignment="1">
      <alignment horizontal="center"/>
    </xf>
    <xf numFmtId="168" fontId="9" fillId="0" borderId="23" xfId="0" applyNumberFormat="1" applyFont="1" applyFill="1" applyBorder="1" applyAlignment="1">
      <alignment horizontal="center"/>
    </xf>
    <xf numFmtId="168" fontId="8" fillId="0" borderId="25" xfId="0" applyNumberFormat="1" applyFont="1" applyFill="1" applyBorder="1" applyAlignment="1">
      <alignment horizontal="center"/>
    </xf>
    <xf numFmtId="168" fontId="9" fillId="2" borderId="23" xfId="0" applyNumberFormat="1" applyFont="1" applyFill="1" applyBorder="1" applyAlignment="1">
      <alignment horizontal="center"/>
    </xf>
    <xf numFmtId="168" fontId="8" fillId="0" borderId="26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170" fontId="8" fillId="0" borderId="2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2" fontId="9" fillId="0" borderId="23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168" fontId="8" fillId="2" borderId="22" xfId="0" applyNumberFormat="1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168" fontId="9" fillId="0" borderId="29" xfId="0" applyNumberFormat="1" applyFont="1" applyFill="1" applyBorder="1" applyAlignment="1">
      <alignment horizontal="center"/>
    </xf>
    <xf numFmtId="168" fontId="8" fillId="0" borderId="31" xfId="0" applyNumberFormat="1" applyFont="1" applyFill="1" applyBorder="1" applyAlignment="1">
      <alignment horizontal="center"/>
    </xf>
    <xf numFmtId="168" fontId="8" fillId="2" borderId="31" xfId="0" applyNumberFormat="1" applyFont="1" applyFill="1" applyBorder="1" applyAlignment="1">
      <alignment horizontal="center"/>
    </xf>
    <xf numFmtId="168" fontId="9" fillId="2" borderId="29" xfId="0" applyNumberFormat="1" applyFont="1" applyFill="1" applyBorder="1" applyAlignment="1">
      <alignment horizontal="center"/>
    </xf>
    <xf numFmtId="168" fontId="9" fillId="0" borderId="29" xfId="0" applyNumberFormat="1" applyFont="1" applyBorder="1" applyAlignment="1">
      <alignment horizontal="center"/>
    </xf>
    <xf numFmtId="170" fontId="8" fillId="0" borderId="32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68" fontId="8" fillId="0" borderId="16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0" fillId="0" borderId="6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168" fontId="11" fillId="0" borderId="9" xfId="0" applyNumberFormat="1" applyFont="1" applyBorder="1" applyAlignment="1">
      <alignment horizontal="center"/>
    </xf>
    <xf numFmtId="168" fontId="10" fillId="0" borderId="10" xfId="0" applyNumberFormat="1" applyFont="1" applyFill="1" applyBorder="1" applyAlignment="1">
      <alignment horizontal="center"/>
    </xf>
    <xf numFmtId="168" fontId="11" fillId="2" borderId="9" xfId="0" applyNumberFormat="1" applyFont="1" applyFill="1" applyBorder="1" applyAlignment="1">
      <alignment horizontal="center"/>
    </xf>
    <xf numFmtId="0" fontId="11" fillId="2" borderId="9" xfId="0" applyNumberFormat="1" applyFont="1" applyFill="1" applyBorder="1" applyAlignment="1">
      <alignment horizontal="center"/>
    </xf>
    <xf numFmtId="168" fontId="10" fillId="2" borderId="10" xfId="0" applyNumberFormat="1" applyFont="1" applyFill="1" applyBorder="1" applyAlignment="1">
      <alignment horizontal="center"/>
    </xf>
    <xf numFmtId="168" fontId="11" fillId="2" borderId="34" xfId="0" applyNumberFormat="1" applyFont="1" applyFill="1" applyBorder="1" applyAlignment="1">
      <alignment horizontal="center"/>
    </xf>
    <xf numFmtId="168" fontId="11" fillId="2" borderId="10" xfId="0" applyNumberFormat="1" applyFont="1" applyFill="1" applyBorder="1" applyAlignment="1">
      <alignment horizontal="center"/>
    </xf>
    <xf numFmtId="168" fontId="10" fillId="0" borderId="17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3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2" borderId="34" xfId="0" applyNumberFormat="1" applyFont="1" applyFill="1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168" fontId="10" fillId="0" borderId="1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1" fillId="2" borderId="9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10" fillId="0" borderId="16" xfId="0" applyFont="1" applyBorder="1" applyAlignment="1">
      <alignment horizontal="left"/>
    </xf>
    <xf numFmtId="168" fontId="10" fillId="2" borderId="18" xfId="0" applyNumberFormat="1" applyFont="1" applyFill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168" fontId="11" fillId="0" borderId="11" xfId="0" applyNumberFormat="1" applyFont="1" applyBorder="1" applyAlignment="1">
      <alignment horizontal="center"/>
    </xf>
    <xf numFmtId="168" fontId="11" fillId="2" borderId="11" xfId="0" applyNumberFormat="1" applyFont="1" applyFill="1" applyBorder="1" applyAlignment="1">
      <alignment horizontal="center"/>
    </xf>
    <xf numFmtId="168" fontId="11" fillId="2" borderId="37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8" fontId="11" fillId="0" borderId="23" xfId="0" applyNumberFormat="1" applyFont="1" applyBorder="1" applyAlignment="1">
      <alignment horizontal="center"/>
    </xf>
    <xf numFmtId="168" fontId="11" fillId="2" borderId="23" xfId="0" applyNumberFormat="1" applyFont="1" applyFill="1" applyBorder="1" applyAlignment="1">
      <alignment horizontal="center"/>
    </xf>
    <xf numFmtId="2" fontId="11" fillId="2" borderId="23" xfId="0" applyNumberFormat="1" applyFont="1" applyFill="1" applyBorder="1" applyAlignment="1">
      <alignment horizontal="center"/>
    </xf>
    <xf numFmtId="168" fontId="10" fillId="2" borderId="25" xfId="0" applyNumberFormat="1" applyFont="1" applyFill="1" applyBorder="1" applyAlignment="1">
      <alignment horizontal="center"/>
    </xf>
    <xf numFmtId="168" fontId="11" fillId="2" borderId="39" xfId="0" applyNumberFormat="1" applyFont="1" applyFill="1" applyBorder="1" applyAlignment="1">
      <alignment horizontal="center"/>
    </xf>
    <xf numFmtId="168" fontId="10" fillId="0" borderId="4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6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0" fontId="10" fillId="0" borderId="14" xfId="0" applyNumberFormat="1" applyFont="1" applyBorder="1" applyAlignment="1">
      <alignment horizontal="center"/>
    </xf>
    <xf numFmtId="0" fontId="10" fillId="2" borderId="10" xfId="0" applyNumberFormat="1" applyFont="1" applyFill="1" applyBorder="1" applyAlignment="1">
      <alignment horizontal="center"/>
    </xf>
    <xf numFmtId="0" fontId="10" fillId="2" borderId="31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170" fontId="10" fillId="0" borderId="27" xfId="0" applyNumberFormat="1" applyFont="1" applyBorder="1" applyAlignment="1">
      <alignment horizontal="center"/>
    </xf>
    <xf numFmtId="0" fontId="13" fillId="0" borderId="41" xfId="0" applyFont="1" applyBorder="1" applyAlignment="1">
      <alignment horizontal="center" wrapText="1"/>
    </xf>
    <xf numFmtId="0" fontId="13" fillId="0" borderId="42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14" fillId="0" borderId="47" xfId="0" applyFont="1" applyFill="1" applyBorder="1" applyAlignment="1">
      <alignment horizontal="center" wrapText="1"/>
    </xf>
    <xf numFmtId="0" fontId="13" fillId="0" borderId="48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46" xfId="0" applyFont="1" applyBorder="1" applyAlignment="1">
      <alignment horizontal="center" wrapText="1"/>
    </xf>
    <xf numFmtId="0" fontId="13" fillId="0" borderId="49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  <xf numFmtId="0" fontId="13" fillId="0" borderId="45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49" xfId="0" applyFont="1" applyBorder="1" applyAlignment="1">
      <alignment/>
    </xf>
    <xf numFmtId="168" fontId="8" fillId="3" borderId="10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168" fontId="9" fillId="3" borderId="11" xfId="0" applyNumberFormat="1" applyFont="1" applyFill="1" applyBorder="1" applyAlignment="1">
      <alignment horizontal="center"/>
    </xf>
    <xf numFmtId="168" fontId="8" fillId="3" borderId="13" xfId="0" applyNumberFormat="1" applyFont="1" applyFill="1" applyBorder="1" applyAlignment="1">
      <alignment horizontal="center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19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13" fillId="0" borderId="45" xfId="0" applyFont="1" applyBorder="1" applyAlignment="1">
      <alignment horizontal="left" wrapText="1"/>
    </xf>
    <xf numFmtId="0" fontId="13" fillId="0" borderId="48" xfId="0" applyFont="1" applyBorder="1" applyAlignment="1">
      <alignment horizontal="left" wrapText="1"/>
    </xf>
    <xf numFmtId="0" fontId="10" fillId="0" borderId="6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8" fontId="8" fillId="3" borderId="8" xfId="0" applyNumberFormat="1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168" fontId="9" fillId="3" borderId="9" xfId="0" applyNumberFormat="1" applyFont="1" applyFill="1" applyBorder="1" applyAlignment="1">
      <alignment horizontal="center"/>
    </xf>
    <xf numFmtId="170" fontId="8" fillId="3" borderId="1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168" fontId="8" fillId="3" borderId="16" xfId="0" applyNumberFormat="1" applyFont="1" applyFill="1" applyBorder="1" applyAlignment="1">
      <alignment horizontal="center"/>
    </xf>
    <xf numFmtId="168" fontId="8" fillId="3" borderId="1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8" fontId="9" fillId="3" borderId="7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0" fillId="3" borderId="33" xfId="0" applyFont="1" applyFill="1" applyBorder="1" applyAlignment="1">
      <alignment horizontal="left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10" xfId="0" applyNumberFormat="1" applyFont="1" applyFill="1" applyBorder="1" applyAlignment="1">
      <alignment horizontal="center"/>
    </xf>
    <xf numFmtId="2" fontId="11" fillId="3" borderId="9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168" fontId="11" fillId="3" borderId="9" xfId="0" applyNumberFormat="1" applyFont="1" applyFill="1" applyBorder="1" applyAlignment="1">
      <alignment horizontal="center"/>
    </xf>
    <xf numFmtId="168" fontId="10" fillId="3" borderId="10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/>
    </xf>
    <xf numFmtId="168" fontId="11" fillId="3" borderId="34" xfId="0" applyNumberFormat="1" applyFont="1" applyFill="1" applyBorder="1" applyAlignment="1">
      <alignment horizontal="center"/>
    </xf>
    <xf numFmtId="168" fontId="10" fillId="3" borderId="17" xfId="0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168" fontId="10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0" fontId="10" fillId="3" borderId="6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2" fontId="10" fillId="3" borderId="33" xfId="0" applyNumberFormat="1" applyFont="1" applyFill="1" applyBorder="1" applyAlignment="1">
      <alignment horizontal="center" vertical="center"/>
    </xf>
    <xf numFmtId="170" fontId="10" fillId="3" borderId="1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2"/>
  <sheetViews>
    <sheetView zoomScale="130" zoomScaleNormal="130" workbookViewId="0" topLeftCell="A4">
      <selection activeCell="A30" sqref="A30:IV30"/>
    </sheetView>
  </sheetViews>
  <sheetFormatPr defaultColWidth="9.00390625" defaultRowHeight="12.75"/>
  <cols>
    <col min="1" max="1" width="9.625" style="13" customWidth="1"/>
    <col min="2" max="2" width="5.75390625" style="12" customWidth="1"/>
    <col min="3" max="3" width="5.75390625" style="9" customWidth="1"/>
    <col min="4" max="4" width="4.875" style="18" customWidth="1"/>
    <col min="5" max="5" width="12.375" style="0" customWidth="1"/>
    <col min="6" max="6" width="6.625" style="5" customWidth="1"/>
    <col min="7" max="7" width="8.00390625" style="5" customWidth="1"/>
    <col min="8" max="8" width="7.625" style="5" customWidth="1"/>
    <col min="9" max="9" width="9.00390625" style="5" customWidth="1"/>
    <col min="10" max="10" width="6.625" style="5" customWidth="1"/>
    <col min="11" max="11" width="7.875" style="5" customWidth="1"/>
    <col min="12" max="14" width="7.25390625" style="1" customWidth="1"/>
    <col min="15" max="15" width="8.125" style="1" customWidth="1"/>
    <col min="16" max="16" width="7.25390625" style="1" customWidth="1"/>
    <col min="17" max="17" width="8.00390625" style="1" customWidth="1"/>
    <col min="18" max="18" width="6.00390625" style="1" customWidth="1"/>
    <col min="19" max="19" width="7.25390625" style="1" customWidth="1"/>
    <col min="20" max="20" width="7.375" style="1" customWidth="1"/>
    <col min="21" max="21" width="7.00390625" style="1" customWidth="1"/>
    <col min="22" max="22" width="8.125" style="1" customWidth="1"/>
    <col min="23" max="23" width="4.875" style="0" customWidth="1"/>
  </cols>
  <sheetData>
    <row r="1" spans="1:23" ht="20.25">
      <c r="A1" s="21" t="s">
        <v>140</v>
      </c>
      <c r="B1" s="10"/>
      <c r="C1" s="14"/>
      <c r="D1" s="15"/>
      <c r="W1" s="4"/>
    </row>
    <row r="2" spans="1:22" ht="20.25">
      <c r="A2" s="11" t="s">
        <v>139</v>
      </c>
      <c r="D2" s="16"/>
      <c r="V2" s="5"/>
    </row>
    <row r="3" spans="4:8" ht="20.25" hidden="1">
      <c r="D3" s="16"/>
      <c r="E3" s="3"/>
      <c r="F3" s="19"/>
      <c r="G3" s="19"/>
      <c r="H3" s="19"/>
    </row>
    <row r="4" spans="1:17" ht="21.75" customHeight="1" thickBot="1">
      <c r="A4" s="9"/>
      <c r="B4" s="22"/>
      <c r="C4" s="17"/>
      <c r="D4" s="23"/>
      <c r="E4" s="2"/>
      <c r="F4" s="20"/>
      <c r="G4" s="20"/>
      <c r="H4" s="20"/>
      <c r="I4" s="19"/>
      <c r="J4" s="19"/>
      <c r="K4" s="8"/>
      <c r="L4" s="7"/>
      <c r="M4" s="7"/>
      <c r="N4" s="7"/>
      <c r="O4" s="7"/>
      <c r="P4" s="7"/>
      <c r="Q4" s="7"/>
    </row>
    <row r="5" spans="1:66" s="181" customFormat="1" ht="57.75" customHeight="1" thickBot="1">
      <c r="A5" s="186"/>
      <c r="B5" s="187"/>
      <c r="C5" s="171" t="s">
        <v>2</v>
      </c>
      <c r="D5" s="172" t="s">
        <v>3</v>
      </c>
      <c r="E5" s="173" t="s">
        <v>14</v>
      </c>
      <c r="F5" s="174" t="s">
        <v>125</v>
      </c>
      <c r="G5" s="175" t="s">
        <v>50</v>
      </c>
      <c r="H5" s="176" t="s">
        <v>125</v>
      </c>
      <c r="I5" s="175" t="s">
        <v>51</v>
      </c>
      <c r="J5" s="176" t="s">
        <v>32</v>
      </c>
      <c r="K5" s="177" t="s">
        <v>44</v>
      </c>
      <c r="L5" s="178" t="s">
        <v>17</v>
      </c>
      <c r="M5" s="167" t="s">
        <v>44</v>
      </c>
      <c r="N5" s="166" t="s">
        <v>17</v>
      </c>
      <c r="O5" s="167" t="s">
        <v>52</v>
      </c>
      <c r="P5" s="166" t="s">
        <v>18</v>
      </c>
      <c r="Q5" s="167" t="s">
        <v>52</v>
      </c>
      <c r="R5" s="166" t="s">
        <v>17</v>
      </c>
      <c r="S5" s="167" t="s">
        <v>120</v>
      </c>
      <c r="T5" s="166" t="s">
        <v>32</v>
      </c>
      <c r="U5" s="167" t="s">
        <v>120</v>
      </c>
      <c r="V5" s="179" t="s">
        <v>0</v>
      </c>
      <c r="W5" s="169" t="s">
        <v>26</v>
      </c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</row>
    <row r="6" spans="1:23" s="39" customFormat="1" ht="11.25" customHeight="1">
      <c r="A6" s="190" t="s">
        <v>76</v>
      </c>
      <c r="B6" s="191"/>
      <c r="C6" s="26">
        <v>1983</v>
      </c>
      <c r="D6" s="27" t="s">
        <v>4</v>
      </c>
      <c r="E6" s="28" t="s">
        <v>49</v>
      </c>
      <c r="F6" s="29" t="s">
        <v>22</v>
      </c>
      <c r="G6" s="30">
        <v>0</v>
      </c>
      <c r="H6" s="31">
        <v>155</v>
      </c>
      <c r="I6" s="30">
        <f>(H6/155*78.83)*0.7</f>
        <v>55.181</v>
      </c>
      <c r="J6" s="32">
        <v>47.36</v>
      </c>
      <c r="K6" s="30">
        <f>(39.03/J6*77.33)*1</f>
        <v>63.728671874999996</v>
      </c>
      <c r="L6" s="26">
        <v>13.41</v>
      </c>
      <c r="M6" s="30">
        <v>100</v>
      </c>
      <c r="N6" s="32">
        <v>24.43</v>
      </c>
      <c r="O6" s="33">
        <f aca="true" t="shared" si="0" ref="O6:O14">(23.93/N6*80)*0.7</f>
        <v>54.85386819484241</v>
      </c>
      <c r="P6" s="34">
        <v>88.63</v>
      </c>
      <c r="Q6" s="35">
        <f>(88.63/P6*95)*0.7</f>
        <v>66.5</v>
      </c>
      <c r="R6" s="36">
        <v>24.18</v>
      </c>
      <c r="S6" s="30">
        <f>100*0.5</f>
        <v>50</v>
      </c>
      <c r="T6" s="32">
        <v>63.28</v>
      </c>
      <c r="U6" s="35">
        <f>(63.28/T6*73.33)*0.5</f>
        <v>36.665</v>
      </c>
      <c r="V6" s="37">
        <f aca="true" t="shared" si="1" ref="V6:V36">G6+I6+K6+M6+O6+Q6+S6+U6</f>
        <v>426.9285400698424</v>
      </c>
      <c r="W6" s="38">
        <v>1</v>
      </c>
    </row>
    <row r="7" spans="1:23" s="39" customFormat="1" ht="11.25" customHeight="1">
      <c r="A7" s="190" t="s">
        <v>23</v>
      </c>
      <c r="B7" s="191"/>
      <c r="C7" s="26">
        <v>1988</v>
      </c>
      <c r="D7" s="27" t="s">
        <v>1</v>
      </c>
      <c r="E7" s="28" t="s">
        <v>12</v>
      </c>
      <c r="F7" s="29">
        <v>45.28</v>
      </c>
      <c r="G7" s="30">
        <f>(38.29/F7*50)*0.7</f>
        <v>29.596952296819786</v>
      </c>
      <c r="H7" s="31">
        <v>173</v>
      </c>
      <c r="I7" s="30">
        <f>(H7/173*44.33)*0.7</f>
        <v>31.030999999999995</v>
      </c>
      <c r="J7" s="32">
        <v>49.4</v>
      </c>
      <c r="K7" s="30">
        <f>(39.03/J7*77.33)*1</f>
        <v>61.09696153846154</v>
      </c>
      <c r="L7" s="26">
        <v>6.36</v>
      </c>
      <c r="M7" s="30">
        <v>78</v>
      </c>
      <c r="N7" s="32">
        <v>23.93</v>
      </c>
      <c r="O7" s="33">
        <f t="shared" si="0"/>
        <v>56</v>
      </c>
      <c r="P7" s="34">
        <v>133.77</v>
      </c>
      <c r="Q7" s="35">
        <f>(133.77/P7*43.33)*0.7</f>
        <v>30.330999999999996</v>
      </c>
      <c r="R7" s="36">
        <v>28.13</v>
      </c>
      <c r="S7" s="30">
        <f>85*0.5</f>
        <v>42.5</v>
      </c>
      <c r="T7" s="32">
        <v>73.52</v>
      </c>
      <c r="U7" s="30">
        <f>(63.52/T7*78.33)*0.5</f>
        <v>33.83787812840044</v>
      </c>
      <c r="V7" s="37">
        <f t="shared" si="1"/>
        <v>362.3937919636818</v>
      </c>
      <c r="W7" s="38">
        <v>2</v>
      </c>
    </row>
    <row r="8" spans="1:23" s="39" customFormat="1" ht="9.75">
      <c r="A8" s="190" t="s">
        <v>16</v>
      </c>
      <c r="B8" s="191"/>
      <c r="C8" s="26">
        <v>1986</v>
      </c>
      <c r="D8" s="40">
        <v>1</v>
      </c>
      <c r="E8" s="28" t="s">
        <v>12</v>
      </c>
      <c r="F8" s="41">
        <v>56.29</v>
      </c>
      <c r="G8" s="42">
        <f>(51.45/F8*91.6)*0.7</f>
        <v>58.60675075501865</v>
      </c>
      <c r="H8" s="32">
        <v>130</v>
      </c>
      <c r="I8" s="30">
        <f>(H8/155*78.83)*0.7</f>
        <v>46.28083870967741</v>
      </c>
      <c r="J8" s="32">
        <v>45.23</v>
      </c>
      <c r="K8" s="30">
        <f>(45.23/J8*52.16)*1</f>
        <v>52.16</v>
      </c>
      <c r="L8" s="26">
        <v>12.02</v>
      </c>
      <c r="M8" s="30">
        <v>46</v>
      </c>
      <c r="N8" s="43">
        <v>29.07</v>
      </c>
      <c r="O8" s="33">
        <f t="shared" si="0"/>
        <v>46.098383212934294</v>
      </c>
      <c r="P8" s="44">
        <v>159.6</v>
      </c>
      <c r="Q8" s="35">
        <f>(88.63/P8*95)*0.7</f>
        <v>36.92916666666667</v>
      </c>
      <c r="R8" s="43">
        <v>39.22</v>
      </c>
      <c r="S8" s="45">
        <f>42*0.5</f>
        <v>21</v>
      </c>
      <c r="T8" s="43">
        <v>98.32</v>
      </c>
      <c r="U8" s="35">
        <f>(63.28/T8*73.33)*0.5</f>
        <v>23.59805939788446</v>
      </c>
      <c r="V8" s="37">
        <f t="shared" si="1"/>
        <v>330.67319874218146</v>
      </c>
      <c r="W8" s="38">
        <v>3</v>
      </c>
    </row>
    <row r="9" spans="1:23" s="39" customFormat="1" ht="9.75">
      <c r="A9" s="190" t="s">
        <v>24</v>
      </c>
      <c r="B9" s="191"/>
      <c r="C9" s="26">
        <v>1988</v>
      </c>
      <c r="D9" s="27" t="s">
        <v>1</v>
      </c>
      <c r="E9" s="28" t="s">
        <v>12</v>
      </c>
      <c r="F9" s="29">
        <v>45.28</v>
      </c>
      <c r="G9" s="30">
        <f>(38.29/F9*50)*0.7</f>
        <v>29.596952296819786</v>
      </c>
      <c r="H9" s="32">
        <v>173</v>
      </c>
      <c r="I9" s="30">
        <f>(H9/173*44.33)*0.7</f>
        <v>31.030999999999995</v>
      </c>
      <c r="J9" s="32">
        <v>49.4</v>
      </c>
      <c r="K9" s="30">
        <f>(39.03/J9*77.33)*1</f>
        <v>61.09696153846154</v>
      </c>
      <c r="L9" s="26">
        <v>5.18</v>
      </c>
      <c r="M9" s="30">
        <v>34</v>
      </c>
      <c r="N9" s="43">
        <v>33.07</v>
      </c>
      <c r="O9" s="33">
        <f t="shared" si="0"/>
        <v>40.522527970970664</v>
      </c>
      <c r="P9" s="37">
        <v>133.77</v>
      </c>
      <c r="Q9" s="35">
        <f>(133.77/P9*43.33)*0.7</f>
        <v>30.330999999999996</v>
      </c>
      <c r="R9" s="43">
        <v>33.45</v>
      </c>
      <c r="S9" s="30">
        <f>60*0.5</f>
        <v>30</v>
      </c>
      <c r="T9" s="32">
        <v>73.52</v>
      </c>
      <c r="U9" s="30">
        <f>(63.52/T9*78.33)*0.5</f>
        <v>33.83787812840044</v>
      </c>
      <c r="V9" s="37">
        <f t="shared" si="1"/>
        <v>290.4163199346524</v>
      </c>
      <c r="W9" s="38">
        <v>4</v>
      </c>
    </row>
    <row r="10" spans="1:23" s="39" customFormat="1" ht="9.75">
      <c r="A10" s="190" t="s">
        <v>25</v>
      </c>
      <c r="B10" s="191"/>
      <c r="C10" s="26">
        <v>1989</v>
      </c>
      <c r="D10" s="27">
        <v>2</v>
      </c>
      <c r="E10" s="28" t="s">
        <v>12</v>
      </c>
      <c r="F10" s="29">
        <v>62.23</v>
      </c>
      <c r="G10" s="42">
        <f>(51.45/F10*91.6)*0.7</f>
        <v>53.01259842519685</v>
      </c>
      <c r="H10" s="32">
        <v>29</v>
      </c>
      <c r="I10" s="30">
        <f>(H10/155*78.83)*0.7</f>
        <v>10.324187096774194</v>
      </c>
      <c r="J10" s="32">
        <v>57.49</v>
      </c>
      <c r="K10" s="30">
        <f>(45.23/J10*52.16)*1</f>
        <v>41.0366463732823</v>
      </c>
      <c r="L10" s="26">
        <v>8.48</v>
      </c>
      <c r="M10" s="30">
        <v>64</v>
      </c>
      <c r="N10" s="32">
        <v>29.77</v>
      </c>
      <c r="O10" s="33">
        <f t="shared" si="0"/>
        <v>45.01444407121262</v>
      </c>
      <c r="P10" s="44">
        <v>316</v>
      </c>
      <c r="Q10" s="35">
        <f>(88.63/P10*95)*0.7</f>
        <v>18.651566455696198</v>
      </c>
      <c r="R10" s="43">
        <v>31.48</v>
      </c>
      <c r="S10" s="30">
        <f>64*0.5</f>
        <v>32</v>
      </c>
      <c r="T10" s="32">
        <v>105.21</v>
      </c>
      <c r="U10" s="35">
        <f>(63.28/T10*73.33)*0.5</f>
        <v>22.052667997338656</v>
      </c>
      <c r="V10" s="37">
        <f t="shared" si="1"/>
        <v>286.0921104195008</v>
      </c>
      <c r="W10" s="38">
        <v>5</v>
      </c>
    </row>
    <row r="11" spans="1:23" s="39" customFormat="1" ht="9.75">
      <c r="A11" s="190" t="s">
        <v>78</v>
      </c>
      <c r="B11" s="191"/>
      <c r="C11" s="26">
        <v>1985</v>
      </c>
      <c r="D11" s="27" t="s">
        <v>1</v>
      </c>
      <c r="E11" s="28" t="s">
        <v>49</v>
      </c>
      <c r="F11" s="29">
        <v>38.29</v>
      </c>
      <c r="G11" s="30">
        <f>(38.29/F11*50)*0.7</f>
        <v>35</v>
      </c>
      <c r="H11" s="31">
        <v>155</v>
      </c>
      <c r="I11" s="30">
        <f>(H11/173*44.33)*0.7</f>
        <v>27.802341040462426</v>
      </c>
      <c r="J11" s="32">
        <v>62.53</v>
      </c>
      <c r="K11" s="30">
        <f>(45.23/J11*52.16)*1</f>
        <v>37.729038861346545</v>
      </c>
      <c r="L11" s="26">
        <v>5.03</v>
      </c>
      <c r="M11" s="30">
        <v>40</v>
      </c>
      <c r="N11" s="32">
        <v>31.37</v>
      </c>
      <c r="O11" s="33">
        <f t="shared" si="0"/>
        <v>42.71852087982148</v>
      </c>
      <c r="P11" s="34">
        <v>158.6</v>
      </c>
      <c r="Q11" s="35">
        <f>(133.77/P11*43.33)*0.7</f>
        <v>25.582458196721312</v>
      </c>
      <c r="R11" s="36">
        <v>29.53</v>
      </c>
      <c r="S11" s="30">
        <f>72*0.5</f>
        <v>36</v>
      </c>
      <c r="T11" s="32">
        <v>94.31</v>
      </c>
      <c r="U11" s="30">
        <f>(63.52/T11*78.33)*0.5</f>
        <v>26.378547343865975</v>
      </c>
      <c r="V11" s="37">
        <f t="shared" si="1"/>
        <v>271.21090632221774</v>
      </c>
      <c r="W11" s="38">
        <v>6</v>
      </c>
    </row>
    <row r="12" spans="1:23" s="216" customFormat="1" ht="9.75">
      <c r="A12" s="206" t="s">
        <v>68</v>
      </c>
      <c r="B12" s="207"/>
      <c r="C12" s="208">
        <v>1989</v>
      </c>
      <c r="D12" s="209" t="s">
        <v>4</v>
      </c>
      <c r="E12" s="210" t="s">
        <v>47</v>
      </c>
      <c r="F12" s="211">
        <v>57.15</v>
      </c>
      <c r="G12" s="212">
        <f>(51.45/F12*91.6)*0.7</f>
        <v>57.724829396325454</v>
      </c>
      <c r="H12" s="213" t="s">
        <v>22</v>
      </c>
      <c r="I12" s="214">
        <v>0</v>
      </c>
      <c r="J12" s="182">
        <v>73.18</v>
      </c>
      <c r="K12" s="214">
        <f>(45.23/J12*52.16)*1</f>
        <v>32.23827275211806</v>
      </c>
      <c r="L12" s="183">
        <v>8.2</v>
      </c>
      <c r="M12" s="214">
        <v>68</v>
      </c>
      <c r="N12" s="182">
        <v>28.73</v>
      </c>
      <c r="O12" s="184">
        <f t="shared" si="0"/>
        <v>46.643926209537064</v>
      </c>
      <c r="P12" s="211">
        <v>149.5</v>
      </c>
      <c r="Q12" s="214">
        <f>(88.63/P12*95)*0.7</f>
        <v>39.42404682274247</v>
      </c>
      <c r="R12" s="213" t="s">
        <v>45</v>
      </c>
      <c r="S12" s="214">
        <v>0</v>
      </c>
      <c r="T12" s="182" t="s">
        <v>45</v>
      </c>
      <c r="U12" s="214">
        <v>0</v>
      </c>
      <c r="V12" s="185">
        <f t="shared" si="1"/>
        <v>244.03107518072304</v>
      </c>
      <c r="W12" s="215">
        <v>7</v>
      </c>
    </row>
    <row r="13" spans="1:23" s="39" customFormat="1" ht="9.75">
      <c r="A13" s="190" t="s">
        <v>29</v>
      </c>
      <c r="B13" s="191"/>
      <c r="C13" s="26">
        <v>1988</v>
      </c>
      <c r="D13" s="27">
        <v>1</v>
      </c>
      <c r="E13" s="28" t="s">
        <v>12</v>
      </c>
      <c r="F13" s="29">
        <v>64.2</v>
      </c>
      <c r="G13" s="30">
        <f>(38.29/F13*50)*0.7</f>
        <v>20.87461059190031</v>
      </c>
      <c r="H13" s="32" t="s">
        <v>22</v>
      </c>
      <c r="I13" s="30">
        <v>0</v>
      </c>
      <c r="J13" s="32">
        <v>74.26</v>
      </c>
      <c r="K13" s="30">
        <f>(39.03/J13*77.33)*1</f>
        <v>40.643548343657415</v>
      </c>
      <c r="L13" s="47">
        <v>9</v>
      </c>
      <c r="M13" s="30">
        <v>62</v>
      </c>
      <c r="N13" s="32">
        <v>39.33</v>
      </c>
      <c r="O13" s="33">
        <f t="shared" si="0"/>
        <v>34.072718026951435</v>
      </c>
      <c r="P13" s="37">
        <v>168.03</v>
      </c>
      <c r="Q13" s="35">
        <f>(133.77/P13*43.33)*0.7</f>
        <v>24.14674683092305</v>
      </c>
      <c r="R13" s="43" t="s">
        <v>45</v>
      </c>
      <c r="S13" s="45">
        <v>0</v>
      </c>
      <c r="T13" s="43">
        <v>76.25</v>
      </c>
      <c r="U13" s="30">
        <f>(63.52/T13*78.33)*0.5</f>
        <v>32.626371147540986</v>
      </c>
      <c r="V13" s="37">
        <f t="shared" si="1"/>
        <v>214.36399494097319</v>
      </c>
      <c r="W13" s="38">
        <v>8</v>
      </c>
    </row>
    <row r="14" spans="1:23" s="39" customFormat="1" ht="9.75">
      <c r="A14" s="190" t="s">
        <v>77</v>
      </c>
      <c r="B14" s="191"/>
      <c r="C14" s="26">
        <v>1986</v>
      </c>
      <c r="D14" s="27" t="s">
        <v>1</v>
      </c>
      <c r="E14" s="28" t="s">
        <v>49</v>
      </c>
      <c r="F14" s="29">
        <v>38.29</v>
      </c>
      <c r="G14" s="30">
        <f>(38.29/F14*50)*0.7</f>
        <v>35</v>
      </c>
      <c r="H14" s="31">
        <v>155</v>
      </c>
      <c r="I14" s="30">
        <f>(H14/173*44.33)*0.7</f>
        <v>27.802341040462426</v>
      </c>
      <c r="J14" s="32">
        <v>50.35</v>
      </c>
      <c r="K14" s="30">
        <f>(45.23/J14*52.16)*1</f>
        <v>46.855944389275066</v>
      </c>
      <c r="L14" s="26">
        <v>5.06</v>
      </c>
      <c r="M14" s="30">
        <v>37</v>
      </c>
      <c r="N14" s="32">
        <v>45.03</v>
      </c>
      <c r="O14" s="33">
        <f t="shared" si="0"/>
        <v>29.759715745058852</v>
      </c>
      <c r="P14" s="34">
        <v>158.6</v>
      </c>
      <c r="Q14" s="35">
        <f>(133.77/P14*43.33)*0.7</f>
        <v>25.582458196721312</v>
      </c>
      <c r="R14" s="36" t="s">
        <v>45</v>
      </c>
      <c r="S14" s="30">
        <v>0</v>
      </c>
      <c r="T14" s="32" t="s">
        <v>45</v>
      </c>
      <c r="U14" s="30">
        <v>0</v>
      </c>
      <c r="V14" s="37">
        <f t="shared" si="1"/>
        <v>202.00045937151765</v>
      </c>
      <c r="W14" s="38">
        <v>9</v>
      </c>
    </row>
    <row r="15" spans="1:23" s="39" customFormat="1" ht="9.75">
      <c r="A15" s="192" t="s">
        <v>7</v>
      </c>
      <c r="B15" s="193"/>
      <c r="C15" s="26">
        <v>1987</v>
      </c>
      <c r="D15" s="27" t="s">
        <v>4</v>
      </c>
      <c r="E15" s="48" t="s">
        <v>5</v>
      </c>
      <c r="F15" s="49">
        <v>44.27</v>
      </c>
      <c r="G15" s="30">
        <f>(38.29/F15*50)*0.7</f>
        <v>30.27219335893381</v>
      </c>
      <c r="H15" s="32" t="s">
        <v>22</v>
      </c>
      <c r="I15" s="30">
        <v>0</v>
      </c>
      <c r="J15" s="32">
        <v>39.03</v>
      </c>
      <c r="K15" s="30">
        <f>(39.03/J15*77.33)*1</f>
        <v>77.33</v>
      </c>
      <c r="L15" s="26">
        <v>16.54</v>
      </c>
      <c r="M15" s="30">
        <v>85</v>
      </c>
      <c r="N15" s="32" t="s">
        <v>45</v>
      </c>
      <c r="O15" s="35">
        <v>0</v>
      </c>
      <c r="P15" s="34" t="s">
        <v>45</v>
      </c>
      <c r="Q15" s="35">
        <v>0</v>
      </c>
      <c r="R15" s="43" t="s">
        <v>45</v>
      </c>
      <c r="S15" s="45">
        <v>0</v>
      </c>
      <c r="T15" s="43" t="s">
        <v>45</v>
      </c>
      <c r="U15" s="45">
        <v>0</v>
      </c>
      <c r="V15" s="37">
        <f>G15+I15+K15+M15+O15+Q15+S15+U15</f>
        <v>192.6021933589338</v>
      </c>
      <c r="W15" s="38">
        <v>10</v>
      </c>
    </row>
    <row r="16" spans="1:23" s="39" customFormat="1" ht="9.75">
      <c r="A16" s="192" t="s">
        <v>11</v>
      </c>
      <c r="B16" s="193"/>
      <c r="C16" s="26">
        <v>1986</v>
      </c>
      <c r="D16" s="27" t="s">
        <v>1</v>
      </c>
      <c r="E16" s="48" t="s">
        <v>5</v>
      </c>
      <c r="F16" s="49">
        <v>67</v>
      </c>
      <c r="G16" s="42">
        <f>(51.45/F16*91.6)*0.7</f>
        <v>49.238417910447765</v>
      </c>
      <c r="H16" s="32" t="s">
        <v>22</v>
      </c>
      <c r="I16" s="30">
        <v>0</v>
      </c>
      <c r="J16" s="32">
        <v>39.03</v>
      </c>
      <c r="K16" s="30">
        <f>(39.03/J16*77.33)*1</f>
        <v>77.33</v>
      </c>
      <c r="L16" s="26">
        <v>8.57</v>
      </c>
      <c r="M16" s="30">
        <v>63</v>
      </c>
      <c r="N16" s="32" t="s">
        <v>45</v>
      </c>
      <c r="O16" s="35">
        <v>0</v>
      </c>
      <c r="P16" s="44" t="s">
        <v>45</v>
      </c>
      <c r="Q16" s="35">
        <v>0</v>
      </c>
      <c r="R16" s="43" t="s">
        <v>45</v>
      </c>
      <c r="S16" s="30">
        <v>0</v>
      </c>
      <c r="T16" s="32" t="s">
        <v>45</v>
      </c>
      <c r="U16" s="30">
        <v>0</v>
      </c>
      <c r="V16" s="37">
        <f t="shared" si="1"/>
        <v>189.56841791044775</v>
      </c>
      <c r="W16" s="38">
        <v>11</v>
      </c>
    </row>
    <row r="17" spans="1:23" s="39" customFormat="1" ht="9.75">
      <c r="A17" s="190" t="s">
        <v>67</v>
      </c>
      <c r="B17" s="191"/>
      <c r="C17" s="26">
        <v>1982</v>
      </c>
      <c r="D17" s="27" t="s">
        <v>4</v>
      </c>
      <c r="E17" s="28" t="s">
        <v>49</v>
      </c>
      <c r="F17" s="29">
        <v>51.45</v>
      </c>
      <c r="G17" s="42">
        <f>(51.45/F17*91.6)*0.7</f>
        <v>64.11999999999999</v>
      </c>
      <c r="H17" s="31">
        <v>115</v>
      </c>
      <c r="I17" s="30">
        <f>(H17/155*78.83)*0.7</f>
        <v>40.940741935483864</v>
      </c>
      <c r="J17" s="32" t="s">
        <v>45</v>
      </c>
      <c r="K17" s="30">
        <v>0</v>
      </c>
      <c r="L17" s="26" t="s">
        <v>45</v>
      </c>
      <c r="M17" s="30">
        <v>0</v>
      </c>
      <c r="N17" s="32" t="s">
        <v>45</v>
      </c>
      <c r="O17" s="35">
        <v>0</v>
      </c>
      <c r="P17" s="34">
        <v>160.5</v>
      </c>
      <c r="Q17" s="35">
        <f>(88.63/P17*95)*0.7</f>
        <v>36.72208722741433</v>
      </c>
      <c r="R17" s="36">
        <v>6.48</v>
      </c>
      <c r="S17" s="30">
        <f>28*0.5</f>
        <v>14</v>
      </c>
      <c r="T17" s="32">
        <v>94.31</v>
      </c>
      <c r="U17" s="30">
        <f>(63.52/T17*78.33)*0.5</f>
        <v>26.378547343865975</v>
      </c>
      <c r="V17" s="37">
        <f>G17+I17+K17+M17+O17+Q17+S17+U17</f>
        <v>182.16137650676416</v>
      </c>
      <c r="W17" s="38">
        <v>12</v>
      </c>
    </row>
    <row r="18" spans="1:23" s="216" customFormat="1" ht="9.75">
      <c r="A18" s="206" t="s">
        <v>79</v>
      </c>
      <c r="B18" s="207"/>
      <c r="C18" s="208">
        <v>1989</v>
      </c>
      <c r="D18" s="209" t="s">
        <v>1</v>
      </c>
      <c r="E18" s="210" t="s">
        <v>47</v>
      </c>
      <c r="F18" s="211">
        <v>55.44</v>
      </c>
      <c r="G18" s="214">
        <f>(38.29/F18*50)*0.7</f>
        <v>24.172979797979796</v>
      </c>
      <c r="H18" s="213" t="s">
        <v>22</v>
      </c>
      <c r="I18" s="214">
        <v>0</v>
      </c>
      <c r="J18" s="182">
        <v>76.26</v>
      </c>
      <c r="K18" s="214">
        <f>(45.23/J18*52.16)*1</f>
        <v>30.936228691319165</v>
      </c>
      <c r="L18" s="208">
        <v>9.41</v>
      </c>
      <c r="M18" s="214">
        <v>56</v>
      </c>
      <c r="N18" s="182">
        <v>35.3</v>
      </c>
      <c r="O18" s="184">
        <f>(23.93/N18*80)*0.7</f>
        <v>37.96260623229462</v>
      </c>
      <c r="P18" s="217">
        <v>245.43</v>
      </c>
      <c r="Q18" s="214">
        <f>(88.63/P18*95)*0.7</f>
        <v>24.014566271441954</v>
      </c>
      <c r="R18" s="213" t="s">
        <v>45</v>
      </c>
      <c r="S18" s="214">
        <v>0</v>
      </c>
      <c r="T18" s="182" t="s">
        <v>45</v>
      </c>
      <c r="U18" s="214">
        <v>0</v>
      </c>
      <c r="V18" s="185">
        <f t="shared" si="1"/>
        <v>173.08638099303553</v>
      </c>
      <c r="W18" s="215">
        <v>13</v>
      </c>
    </row>
    <row r="19" spans="1:23" s="39" customFormat="1" ht="9.75">
      <c r="A19" s="190" t="s">
        <v>30</v>
      </c>
      <c r="B19" s="191"/>
      <c r="C19" s="26">
        <v>1985</v>
      </c>
      <c r="D19" s="40">
        <v>1</v>
      </c>
      <c r="E19" s="28" t="s">
        <v>12</v>
      </c>
      <c r="F19" s="29">
        <v>64.2</v>
      </c>
      <c r="G19" s="30">
        <f>(38.29/F19*50)*0.7</f>
        <v>20.87461059190031</v>
      </c>
      <c r="H19" s="32" t="s">
        <v>22</v>
      </c>
      <c r="I19" s="30">
        <v>0</v>
      </c>
      <c r="J19" s="32">
        <v>74.26</v>
      </c>
      <c r="K19" s="30">
        <f>(39.03/J19*77.33)*1</f>
        <v>40.643548343657415</v>
      </c>
      <c r="L19" s="26">
        <v>5.45</v>
      </c>
      <c r="M19" s="30">
        <v>31</v>
      </c>
      <c r="N19" s="32">
        <v>36.1</v>
      </c>
      <c r="O19" s="33">
        <f>(23.93/N19*80)*0.7</f>
        <v>37.1213296398892</v>
      </c>
      <c r="P19" s="51">
        <v>186.03</v>
      </c>
      <c r="Q19" s="35">
        <f>(133.77/P19*43.33)*0.7</f>
        <v>21.81034171907757</v>
      </c>
      <c r="R19" s="43" t="s">
        <v>45</v>
      </c>
      <c r="S19" s="30">
        <v>0</v>
      </c>
      <c r="T19" s="32">
        <v>115.51</v>
      </c>
      <c r="U19" s="35">
        <f>(63.28/T19*73.33)*0.5</f>
        <v>20.086236689464116</v>
      </c>
      <c r="V19" s="37">
        <f t="shared" si="1"/>
        <v>171.53606698398863</v>
      </c>
      <c r="W19" s="38">
        <v>14</v>
      </c>
    </row>
    <row r="20" spans="1:23" s="39" customFormat="1" ht="9.75">
      <c r="A20" s="192" t="s">
        <v>98</v>
      </c>
      <c r="B20" s="193"/>
      <c r="C20" s="26">
        <v>1987</v>
      </c>
      <c r="D20" s="27" t="s">
        <v>4</v>
      </c>
      <c r="E20" s="48" t="s">
        <v>49</v>
      </c>
      <c r="F20" s="49" t="s">
        <v>22</v>
      </c>
      <c r="G20" s="30">
        <v>0</v>
      </c>
      <c r="H20" s="32" t="s">
        <v>22</v>
      </c>
      <c r="I20" s="30">
        <v>0</v>
      </c>
      <c r="J20" s="32">
        <v>47.36</v>
      </c>
      <c r="K20" s="30">
        <f>(39.03/J20*77.33)*1</f>
        <v>63.728671874999996</v>
      </c>
      <c r="L20" s="26">
        <v>7.49</v>
      </c>
      <c r="M20" s="30">
        <v>71</v>
      </c>
      <c r="N20" s="32" t="s">
        <v>45</v>
      </c>
      <c r="O20" s="35">
        <v>0</v>
      </c>
      <c r="P20" s="44" t="s">
        <v>45</v>
      </c>
      <c r="Q20" s="35">
        <v>0</v>
      </c>
      <c r="R20" s="43">
        <v>6.01</v>
      </c>
      <c r="S20" s="45">
        <f>36*0.5</f>
        <v>18</v>
      </c>
      <c r="T20" s="32" t="s">
        <v>45</v>
      </c>
      <c r="U20" s="30">
        <v>0</v>
      </c>
      <c r="V20" s="37">
        <f t="shared" si="1"/>
        <v>152.728671875</v>
      </c>
      <c r="W20" s="38">
        <v>15</v>
      </c>
    </row>
    <row r="21" spans="1:23" s="216" customFormat="1" ht="9.75">
      <c r="A21" s="206" t="s">
        <v>80</v>
      </c>
      <c r="B21" s="207"/>
      <c r="C21" s="208">
        <v>1983</v>
      </c>
      <c r="D21" s="209" t="s">
        <v>1</v>
      </c>
      <c r="E21" s="210" t="s">
        <v>47</v>
      </c>
      <c r="F21" s="211">
        <v>55.44</v>
      </c>
      <c r="G21" s="214">
        <f>(38.29/F21*50)*0.7</f>
        <v>24.172979797979796</v>
      </c>
      <c r="H21" s="213" t="s">
        <v>22</v>
      </c>
      <c r="I21" s="214">
        <v>0</v>
      </c>
      <c r="J21" s="182">
        <v>78.58</v>
      </c>
      <c r="K21" s="214">
        <f>(39.03/J21*77.33)*1</f>
        <v>38.40913591244591</v>
      </c>
      <c r="L21" s="208">
        <v>5.52</v>
      </c>
      <c r="M21" s="214">
        <v>28</v>
      </c>
      <c r="N21" s="182">
        <v>36.87</v>
      </c>
      <c r="O21" s="184">
        <f>(23.93/N21*80)*0.7</f>
        <v>36.34608082451857</v>
      </c>
      <c r="P21" s="218">
        <v>169.83</v>
      </c>
      <c r="Q21" s="214">
        <f>(133.77/P21*43.33)*0.7</f>
        <v>23.890819466525343</v>
      </c>
      <c r="R21" s="213" t="s">
        <v>45</v>
      </c>
      <c r="S21" s="214">
        <v>0</v>
      </c>
      <c r="T21" s="182" t="s">
        <v>45</v>
      </c>
      <c r="U21" s="214">
        <v>0</v>
      </c>
      <c r="V21" s="185">
        <f t="shared" si="1"/>
        <v>150.8190160014696</v>
      </c>
      <c r="W21" s="215">
        <v>16</v>
      </c>
    </row>
    <row r="22" spans="1:23" s="39" customFormat="1" ht="9.75">
      <c r="A22" s="192" t="s">
        <v>9</v>
      </c>
      <c r="B22" s="193"/>
      <c r="C22" s="26">
        <v>1983</v>
      </c>
      <c r="D22" s="27" t="s">
        <v>4</v>
      </c>
      <c r="E22" s="48" t="s">
        <v>5</v>
      </c>
      <c r="F22" s="49">
        <v>56.45</v>
      </c>
      <c r="G22" s="42">
        <f>(51.45/F22*91.6)*0.7</f>
        <v>58.44063773250664</v>
      </c>
      <c r="H22" s="32" t="s">
        <v>22</v>
      </c>
      <c r="I22" s="30">
        <v>0</v>
      </c>
      <c r="J22" s="32" t="s">
        <v>45</v>
      </c>
      <c r="K22" s="30">
        <v>0</v>
      </c>
      <c r="L22" s="26" t="s">
        <v>45</v>
      </c>
      <c r="M22" s="30">
        <v>0</v>
      </c>
      <c r="N22" s="32" t="s">
        <v>45</v>
      </c>
      <c r="O22" s="35">
        <v>0</v>
      </c>
      <c r="P22" s="52" t="s">
        <v>45</v>
      </c>
      <c r="Q22" s="35">
        <v>0</v>
      </c>
      <c r="R22" s="43">
        <v>31.42</v>
      </c>
      <c r="S22" s="45">
        <f>68*0.5</f>
        <v>34</v>
      </c>
      <c r="T22" s="43">
        <v>115.54</v>
      </c>
      <c r="U22" s="30">
        <f>(63.52/T22*78.33)*0.5</f>
        <v>21.531597715077027</v>
      </c>
      <c r="V22" s="37">
        <f t="shared" si="1"/>
        <v>113.97223544758367</v>
      </c>
      <c r="W22" s="38">
        <v>17</v>
      </c>
    </row>
    <row r="23" spans="1:23" s="39" customFormat="1" ht="9.75">
      <c r="A23" s="190" t="s">
        <v>69</v>
      </c>
      <c r="B23" s="191"/>
      <c r="C23" s="26">
        <v>1970</v>
      </c>
      <c r="D23" s="27">
        <v>1</v>
      </c>
      <c r="E23" s="28" t="s">
        <v>54</v>
      </c>
      <c r="F23" s="29">
        <v>59.28</v>
      </c>
      <c r="G23" s="42">
        <f>(51.45/F23*91.6)*0.7</f>
        <v>55.65070850202429</v>
      </c>
      <c r="H23" s="46" t="s">
        <v>22</v>
      </c>
      <c r="I23" s="30">
        <v>0</v>
      </c>
      <c r="J23" s="32">
        <v>73.34</v>
      </c>
      <c r="K23" s="30">
        <f>(45.23/J23*52.16)*1</f>
        <v>32.167941096263974</v>
      </c>
      <c r="L23" s="26">
        <v>6.26</v>
      </c>
      <c r="M23" s="30">
        <v>20</v>
      </c>
      <c r="N23" s="32">
        <v>44.97</v>
      </c>
      <c r="O23" s="33">
        <f>(23.93/N23*80)*0.7</f>
        <v>29.799421836780073</v>
      </c>
      <c r="P23" s="34">
        <v>710</v>
      </c>
      <c r="Q23" s="35">
        <f>(88.63/P23*95)*0.7</f>
        <v>8.30126056338028</v>
      </c>
      <c r="R23" s="43" t="s">
        <v>45</v>
      </c>
      <c r="S23" s="30">
        <v>0</v>
      </c>
      <c r="T23" s="32" t="s">
        <v>45</v>
      </c>
      <c r="U23" s="30">
        <v>0</v>
      </c>
      <c r="V23" s="37">
        <f t="shared" si="1"/>
        <v>145.91933199844863</v>
      </c>
      <c r="W23" s="38">
        <v>18</v>
      </c>
    </row>
    <row r="24" spans="1:23" s="216" customFormat="1" ht="9.75">
      <c r="A24" s="206" t="s">
        <v>102</v>
      </c>
      <c r="B24" s="207"/>
      <c r="C24" s="208">
        <v>1989</v>
      </c>
      <c r="D24" s="209" t="s">
        <v>1</v>
      </c>
      <c r="E24" s="210" t="s">
        <v>47</v>
      </c>
      <c r="F24" s="211" t="s">
        <v>22</v>
      </c>
      <c r="G24" s="214">
        <v>0</v>
      </c>
      <c r="H24" s="213" t="s">
        <v>22</v>
      </c>
      <c r="I24" s="214">
        <v>0</v>
      </c>
      <c r="J24" s="182">
        <v>61.5</v>
      </c>
      <c r="K24" s="214">
        <f>(39.03/J24*77.33)*1</f>
        <v>49.076258536585364</v>
      </c>
      <c r="L24" s="208">
        <v>9.22</v>
      </c>
      <c r="M24" s="214">
        <v>59</v>
      </c>
      <c r="N24" s="182">
        <v>41.87</v>
      </c>
      <c r="O24" s="184">
        <f>(23.93/N24*80)*0.7</f>
        <v>32.0057320277048</v>
      </c>
      <c r="P24" s="218">
        <v>725</v>
      </c>
      <c r="Q24" s="214">
        <f>(133.77/P24*43.33)*0.7</f>
        <v>5.596383268965517</v>
      </c>
      <c r="R24" s="213" t="s">
        <v>45</v>
      </c>
      <c r="S24" s="214">
        <v>0</v>
      </c>
      <c r="T24" s="182" t="s">
        <v>45</v>
      </c>
      <c r="U24" s="214">
        <v>0</v>
      </c>
      <c r="V24" s="185">
        <f t="shared" si="1"/>
        <v>145.67837383325568</v>
      </c>
      <c r="W24" s="215">
        <v>19</v>
      </c>
    </row>
    <row r="25" spans="1:23" s="39" customFormat="1" ht="9.75">
      <c r="A25" s="190" t="s">
        <v>33</v>
      </c>
      <c r="B25" s="191"/>
      <c r="C25" s="26">
        <v>1990</v>
      </c>
      <c r="D25" s="27" t="s">
        <v>1</v>
      </c>
      <c r="E25" s="28" t="s">
        <v>5</v>
      </c>
      <c r="F25" s="29">
        <v>56.08</v>
      </c>
      <c r="G25" s="30">
        <f>(38.29/F25*50)*0.7</f>
        <v>23.897111269614836</v>
      </c>
      <c r="H25" s="32" t="s">
        <v>22</v>
      </c>
      <c r="I25" s="30">
        <v>0</v>
      </c>
      <c r="J25" s="32">
        <v>55.5</v>
      </c>
      <c r="K25" s="30">
        <f>(45.23/J25*52.16)*1</f>
        <v>42.50805045045044</v>
      </c>
      <c r="L25" s="26">
        <v>6.58</v>
      </c>
      <c r="M25" s="30">
        <v>74</v>
      </c>
      <c r="N25" s="53" t="s">
        <v>45</v>
      </c>
      <c r="O25" s="35">
        <v>0</v>
      </c>
      <c r="P25" s="50" t="s">
        <v>45</v>
      </c>
      <c r="Q25" s="33">
        <v>0</v>
      </c>
      <c r="R25" s="43" t="s">
        <v>45</v>
      </c>
      <c r="S25" s="45">
        <v>0</v>
      </c>
      <c r="T25" s="43" t="s">
        <v>45</v>
      </c>
      <c r="U25" s="45">
        <v>0</v>
      </c>
      <c r="V25" s="37">
        <f t="shared" si="1"/>
        <v>140.40516172006528</v>
      </c>
      <c r="W25" s="38">
        <v>20</v>
      </c>
    </row>
    <row r="26" spans="1:23" s="39" customFormat="1" ht="9.75">
      <c r="A26" s="190" t="s">
        <v>122</v>
      </c>
      <c r="B26" s="191"/>
      <c r="C26" s="26">
        <v>1981</v>
      </c>
      <c r="D26" s="27" t="s">
        <v>1</v>
      </c>
      <c r="E26" s="28" t="s">
        <v>58</v>
      </c>
      <c r="F26" s="29">
        <v>57.32</v>
      </c>
      <c r="G26" s="30">
        <f>(38.29/F26*50)*0.7</f>
        <v>23.3801465457083</v>
      </c>
      <c r="H26" s="46" t="s">
        <v>22</v>
      </c>
      <c r="I26" s="30">
        <v>0</v>
      </c>
      <c r="J26" s="32" t="s">
        <v>45</v>
      </c>
      <c r="K26" s="30">
        <v>0</v>
      </c>
      <c r="L26" s="26" t="s">
        <v>45</v>
      </c>
      <c r="M26" s="30">
        <v>0</v>
      </c>
      <c r="N26" s="32" t="s">
        <v>45</v>
      </c>
      <c r="O26" s="35">
        <v>0</v>
      </c>
      <c r="P26" s="34" t="s">
        <v>45</v>
      </c>
      <c r="Q26" s="35">
        <v>0</v>
      </c>
      <c r="R26" s="36">
        <v>29.42</v>
      </c>
      <c r="S26" s="30">
        <f>76*0.5</f>
        <v>38</v>
      </c>
      <c r="T26" s="32">
        <v>81.36</v>
      </c>
      <c r="U26" s="30">
        <f>(63.52/T26*78.33)*0.5</f>
        <v>30.577197640117994</v>
      </c>
      <c r="V26" s="37">
        <f t="shared" si="1"/>
        <v>91.95734418582629</v>
      </c>
      <c r="W26" s="38">
        <v>21</v>
      </c>
    </row>
    <row r="27" spans="1:23" s="39" customFormat="1" ht="9.75">
      <c r="A27" s="190" t="s">
        <v>129</v>
      </c>
      <c r="B27" s="191"/>
      <c r="C27" s="26">
        <v>1985</v>
      </c>
      <c r="D27" s="27" t="s">
        <v>4</v>
      </c>
      <c r="E27" s="28" t="s">
        <v>130</v>
      </c>
      <c r="F27" s="29" t="s">
        <v>22</v>
      </c>
      <c r="G27" s="30">
        <v>0</v>
      </c>
      <c r="H27" s="32" t="s">
        <v>22</v>
      </c>
      <c r="I27" s="30">
        <v>0</v>
      </c>
      <c r="J27" s="32">
        <v>77.31</v>
      </c>
      <c r="K27" s="30">
        <f>(45.23/J27*52.16)*1</f>
        <v>30.51606260509636</v>
      </c>
      <c r="L27" s="26">
        <v>16.32</v>
      </c>
      <c r="M27" s="30">
        <v>90</v>
      </c>
      <c r="N27" s="32" t="s">
        <v>45</v>
      </c>
      <c r="O27" s="35">
        <v>0</v>
      </c>
      <c r="P27" s="34" t="s">
        <v>45</v>
      </c>
      <c r="Q27" s="35">
        <v>0</v>
      </c>
      <c r="R27" s="43" t="s">
        <v>45</v>
      </c>
      <c r="S27" s="45">
        <v>0</v>
      </c>
      <c r="T27" s="43" t="s">
        <v>45</v>
      </c>
      <c r="U27" s="45">
        <v>0</v>
      </c>
      <c r="V27" s="37">
        <f t="shared" si="1"/>
        <v>120.51606260509635</v>
      </c>
      <c r="W27" s="38">
        <v>22</v>
      </c>
    </row>
    <row r="28" spans="1:23" s="216" customFormat="1" ht="9.75">
      <c r="A28" s="206" t="s">
        <v>104</v>
      </c>
      <c r="B28" s="207"/>
      <c r="C28" s="208">
        <v>1981</v>
      </c>
      <c r="D28" s="209" t="s">
        <v>1</v>
      </c>
      <c r="E28" s="210" t="s">
        <v>47</v>
      </c>
      <c r="F28" s="211" t="s">
        <v>22</v>
      </c>
      <c r="G28" s="214">
        <v>0</v>
      </c>
      <c r="H28" s="213" t="s">
        <v>22</v>
      </c>
      <c r="I28" s="214">
        <v>0</v>
      </c>
      <c r="J28" s="182">
        <v>78.58</v>
      </c>
      <c r="K28" s="214">
        <f>(39.03/J28*77.33)*1</f>
        <v>38.40913591244591</v>
      </c>
      <c r="L28" s="185">
        <v>5.46</v>
      </c>
      <c r="M28" s="214">
        <v>30</v>
      </c>
      <c r="N28" s="182">
        <v>49.3</v>
      </c>
      <c r="O28" s="184">
        <f>(23.93/N28*80)*0.7</f>
        <v>27.18215010141988</v>
      </c>
      <c r="P28" s="211">
        <v>169.83</v>
      </c>
      <c r="Q28" s="214">
        <f>(133.77/P28*43.33)*0.7</f>
        <v>23.890819466525343</v>
      </c>
      <c r="R28" s="213" t="s">
        <v>45</v>
      </c>
      <c r="S28" s="214">
        <v>0</v>
      </c>
      <c r="T28" s="182" t="s">
        <v>45</v>
      </c>
      <c r="U28" s="214">
        <v>0</v>
      </c>
      <c r="V28" s="185">
        <f t="shared" si="1"/>
        <v>119.48210548039114</v>
      </c>
      <c r="W28" s="215">
        <v>23</v>
      </c>
    </row>
    <row r="29" spans="1:23" s="39" customFormat="1" ht="9.75">
      <c r="A29" s="190" t="s">
        <v>88</v>
      </c>
      <c r="B29" s="191"/>
      <c r="C29" s="26">
        <v>1984</v>
      </c>
      <c r="D29" s="27">
        <v>1</v>
      </c>
      <c r="E29" s="28" t="s">
        <v>54</v>
      </c>
      <c r="F29" s="29">
        <v>88</v>
      </c>
      <c r="G29" s="30">
        <f>(38.29/F29*50)*0.7</f>
        <v>15.228977272727272</v>
      </c>
      <c r="H29" s="46" t="s">
        <v>22</v>
      </c>
      <c r="I29" s="30">
        <v>0</v>
      </c>
      <c r="J29" s="32">
        <v>62.05</v>
      </c>
      <c r="K29" s="30">
        <f>(39.03/J29*77.33)*1</f>
        <v>48.641255439161974</v>
      </c>
      <c r="L29" s="26">
        <v>8.3</v>
      </c>
      <c r="M29" s="30">
        <v>13</v>
      </c>
      <c r="N29" s="32">
        <v>45.37</v>
      </c>
      <c r="O29" s="33">
        <f>(23.93/N29*80)*0.7</f>
        <v>29.53669825876129</v>
      </c>
      <c r="P29" s="34">
        <v>753</v>
      </c>
      <c r="Q29" s="35">
        <f>(133.77/P29*43.33)*0.7</f>
        <v>5.388284023904382</v>
      </c>
      <c r="R29" s="36" t="s">
        <v>45</v>
      </c>
      <c r="S29" s="30">
        <v>0</v>
      </c>
      <c r="T29" s="32" t="s">
        <v>45</v>
      </c>
      <c r="U29" s="30">
        <v>0</v>
      </c>
      <c r="V29" s="37">
        <f t="shared" si="1"/>
        <v>111.79521499455491</v>
      </c>
      <c r="W29" s="38">
        <v>24</v>
      </c>
    </row>
    <row r="30" spans="1:23" s="216" customFormat="1" ht="9.75">
      <c r="A30" s="206" t="s">
        <v>101</v>
      </c>
      <c r="B30" s="207"/>
      <c r="C30" s="208">
        <v>1989</v>
      </c>
      <c r="D30" s="209" t="s">
        <v>1</v>
      </c>
      <c r="E30" s="219" t="s">
        <v>47</v>
      </c>
      <c r="F30" s="211" t="s">
        <v>22</v>
      </c>
      <c r="G30" s="220">
        <v>0</v>
      </c>
      <c r="H30" s="213" t="s">
        <v>22</v>
      </c>
      <c r="I30" s="214">
        <v>0</v>
      </c>
      <c r="J30" s="182">
        <v>61.5</v>
      </c>
      <c r="K30" s="214">
        <f>39.03/J30*77.33</f>
        <v>49.076258536585364</v>
      </c>
      <c r="L30" s="208">
        <v>7.15</v>
      </c>
      <c r="M30" s="214">
        <v>17</v>
      </c>
      <c r="N30" s="182">
        <v>45.33</v>
      </c>
      <c r="O30" s="184">
        <f>(23.93/N30*80)*0.7</f>
        <v>29.562761967791747</v>
      </c>
      <c r="P30" s="211">
        <v>725</v>
      </c>
      <c r="Q30" s="214">
        <f>(133.77/P30*43.33)*0.7</f>
        <v>5.596383268965517</v>
      </c>
      <c r="R30" s="213" t="s">
        <v>45</v>
      </c>
      <c r="S30" s="214">
        <v>0</v>
      </c>
      <c r="T30" s="182" t="s">
        <v>45</v>
      </c>
      <c r="U30" s="214">
        <v>0</v>
      </c>
      <c r="V30" s="185">
        <f t="shared" si="1"/>
        <v>101.23540377334261</v>
      </c>
      <c r="W30" s="215">
        <v>25</v>
      </c>
    </row>
    <row r="31" spans="1:23" s="39" customFormat="1" ht="9.75">
      <c r="A31" s="188" t="s">
        <v>21</v>
      </c>
      <c r="B31" s="189"/>
      <c r="C31" s="54">
        <v>1979</v>
      </c>
      <c r="D31" s="55" t="s">
        <v>4</v>
      </c>
      <c r="E31" s="56" t="s">
        <v>12</v>
      </c>
      <c r="F31" s="54" t="s">
        <v>22</v>
      </c>
      <c r="G31" s="57">
        <v>0</v>
      </c>
      <c r="H31" s="58" t="s">
        <v>22</v>
      </c>
      <c r="I31" s="57">
        <v>0</v>
      </c>
      <c r="J31" s="58" t="s">
        <v>45</v>
      </c>
      <c r="K31" s="57">
        <v>0</v>
      </c>
      <c r="L31" s="59" t="s">
        <v>45</v>
      </c>
      <c r="M31" s="57">
        <v>0</v>
      </c>
      <c r="N31" s="60" t="s">
        <v>45</v>
      </c>
      <c r="O31" s="33">
        <v>0</v>
      </c>
      <c r="P31" s="50" t="s">
        <v>45</v>
      </c>
      <c r="Q31" s="33">
        <v>0</v>
      </c>
      <c r="R31" s="61">
        <v>28.4</v>
      </c>
      <c r="S31" s="57">
        <f>80*0.5</f>
        <v>40</v>
      </c>
      <c r="T31" s="58">
        <v>76.25</v>
      </c>
      <c r="U31" s="30">
        <f>(63.52/T31*78.33)*0.5</f>
        <v>32.626371147540986</v>
      </c>
      <c r="V31" s="62">
        <f>G31+I31+K31+M31+O31+Q31+S31+U31</f>
        <v>72.626371147541</v>
      </c>
      <c r="W31" s="63">
        <v>26</v>
      </c>
    </row>
    <row r="32" spans="1:23" s="39" customFormat="1" ht="9.75">
      <c r="A32" s="190" t="s">
        <v>35</v>
      </c>
      <c r="B32" s="191"/>
      <c r="C32" s="26">
        <v>1991</v>
      </c>
      <c r="D32" s="27">
        <v>1</v>
      </c>
      <c r="E32" s="28" t="s">
        <v>5</v>
      </c>
      <c r="F32" s="29">
        <v>56.08</v>
      </c>
      <c r="G32" s="30">
        <f>(38.29/F32*50)*0.7</f>
        <v>23.897111269614836</v>
      </c>
      <c r="H32" s="32" t="s">
        <v>22</v>
      </c>
      <c r="I32" s="30">
        <v>0</v>
      </c>
      <c r="J32" s="32" t="s">
        <v>45</v>
      </c>
      <c r="K32" s="30">
        <v>0</v>
      </c>
      <c r="L32" s="26" t="s">
        <v>45</v>
      </c>
      <c r="M32" s="30">
        <v>0</v>
      </c>
      <c r="N32" s="43" t="s">
        <v>45</v>
      </c>
      <c r="O32" s="35">
        <v>0</v>
      </c>
      <c r="P32" s="37" t="s">
        <v>45</v>
      </c>
      <c r="Q32" s="35">
        <v>0</v>
      </c>
      <c r="R32" s="43">
        <v>34.1</v>
      </c>
      <c r="S32" s="45">
        <f>54*0.5</f>
        <v>27</v>
      </c>
      <c r="T32" s="43">
        <v>115.54</v>
      </c>
      <c r="U32" s="30">
        <f>(63.52/T32*78.33)*0.5</f>
        <v>21.531597715077027</v>
      </c>
      <c r="V32" s="37">
        <f t="shared" si="1"/>
        <v>72.42870898469187</v>
      </c>
      <c r="W32" s="38">
        <v>27</v>
      </c>
    </row>
    <row r="33" spans="1:23" s="39" customFormat="1" ht="9.75">
      <c r="A33" s="24" t="s">
        <v>128</v>
      </c>
      <c r="B33" s="25"/>
      <c r="C33" s="26">
        <v>1983</v>
      </c>
      <c r="D33" s="27">
        <v>1</v>
      </c>
      <c r="E33" s="28" t="s">
        <v>54</v>
      </c>
      <c r="F33" s="29" t="s">
        <v>22</v>
      </c>
      <c r="G33" s="30">
        <v>0</v>
      </c>
      <c r="H33" s="31">
        <v>31</v>
      </c>
      <c r="I33" s="30">
        <f>(H33/155*78.83)*0.7</f>
        <v>11.0362</v>
      </c>
      <c r="J33" s="32">
        <v>65.12</v>
      </c>
      <c r="K33" s="30">
        <f>(45.23/J33*52.16)*1</f>
        <v>36.22845208845208</v>
      </c>
      <c r="L33" s="26">
        <v>11.34</v>
      </c>
      <c r="M33" s="30">
        <v>51</v>
      </c>
      <c r="N33" s="43" t="s">
        <v>45</v>
      </c>
      <c r="O33" s="35">
        <v>0</v>
      </c>
      <c r="P33" s="34" t="s">
        <v>45</v>
      </c>
      <c r="Q33" s="35">
        <v>0</v>
      </c>
      <c r="R33" s="36" t="s">
        <v>45</v>
      </c>
      <c r="S33" s="30">
        <v>0</v>
      </c>
      <c r="T33" s="32" t="s">
        <v>45</v>
      </c>
      <c r="U33" s="30">
        <v>0</v>
      </c>
      <c r="V33" s="37">
        <f t="shared" si="1"/>
        <v>98.26465208845208</v>
      </c>
      <c r="W33" s="38">
        <v>28</v>
      </c>
    </row>
    <row r="34" spans="1:23" s="39" customFormat="1" ht="9.75">
      <c r="A34" s="190" t="s">
        <v>138</v>
      </c>
      <c r="B34" s="191"/>
      <c r="C34" s="26">
        <v>1990</v>
      </c>
      <c r="D34" s="27" t="s">
        <v>1</v>
      </c>
      <c r="E34" s="28" t="s">
        <v>130</v>
      </c>
      <c r="F34" s="29" t="s">
        <v>22</v>
      </c>
      <c r="G34" s="30">
        <v>0</v>
      </c>
      <c r="H34" s="46" t="s">
        <v>22</v>
      </c>
      <c r="I34" s="30">
        <v>0</v>
      </c>
      <c r="J34" s="32">
        <v>95.5</v>
      </c>
      <c r="K34" s="30">
        <f>(39.03/J34*77.33)*1</f>
        <v>31.604082722513088</v>
      </c>
      <c r="L34" s="26">
        <v>8.42</v>
      </c>
      <c r="M34" s="30">
        <v>65</v>
      </c>
      <c r="N34" s="32" t="s">
        <v>45</v>
      </c>
      <c r="O34" s="35">
        <v>0</v>
      </c>
      <c r="P34" s="44" t="s">
        <v>45</v>
      </c>
      <c r="Q34" s="35">
        <v>0</v>
      </c>
      <c r="R34" s="36" t="s">
        <v>45</v>
      </c>
      <c r="S34" s="30">
        <v>0</v>
      </c>
      <c r="T34" s="43" t="s">
        <v>45</v>
      </c>
      <c r="U34" s="45">
        <v>0</v>
      </c>
      <c r="V34" s="37">
        <f t="shared" si="1"/>
        <v>96.60408272251308</v>
      </c>
      <c r="W34" s="38">
        <v>29</v>
      </c>
    </row>
    <row r="35" spans="1:23" s="39" customFormat="1" ht="9.75">
      <c r="A35" s="192" t="s">
        <v>99</v>
      </c>
      <c r="B35" s="193"/>
      <c r="C35" s="26">
        <v>1981</v>
      </c>
      <c r="D35" s="27">
        <v>1</v>
      </c>
      <c r="E35" s="28" t="s">
        <v>54</v>
      </c>
      <c r="F35" s="49" t="s">
        <v>22</v>
      </c>
      <c r="G35" s="30">
        <v>0</v>
      </c>
      <c r="H35" s="32">
        <v>68</v>
      </c>
      <c r="I35" s="30">
        <f>(H35/173*44.33)*0.7</f>
        <v>12.197156069364162</v>
      </c>
      <c r="J35" s="32">
        <v>56</v>
      </c>
      <c r="K35" s="30">
        <f>(39.03/J35*77.33)*1</f>
        <v>53.89624821428571</v>
      </c>
      <c r="L35" s="26">
        <v>6.01</v>
      </c>
      <c r="M35" s="30">
        <v>27</v>
      </c>
      <c r="N35" s="43" t="s">
        <v>45</v>
      </c>
      <c r="O35" s="35">
        <v>0</v>
      </c>
      <c r="P35" s="37" t="s">
        <v>45</v>
      </c>
      <c r="Q35" s="35">
        <v>0</v>
      </c>
      <c r="R35" s="43" t="s">
        <v>45</v>
      </c>
      <c r="S35" s="45">
        <v>0</v>
      </c>
      <c r="T35" s="43" t="s">
        <v>45</v>
      </c>
      <c r="U35" s="45">
        <v>0</v>
      </c>
      <c r="V35" s="37">
        <f t="shared" si="1"/>
        <v>93.09340428364987</v>
      </c>
      <c r="W35" s="38">
        <v>30</v>
      </c>
    </row>
    <row r="36" spans="1:23" s="39" customFormat="1" ht="9.75">
      <c r="A36" s="190" t="s">
        <v>34</v>
      </c>
      <c r="B36" s="191"/>
      <c r="C36" s="26">
        <v>1985</v>
      </c>
      <c r="D36" s="40">
        <v>1</v>
      </c>
      <c r="E36" s="28" t="s">
        <v>12</v>
      </c>
      <c r="F36" s="29">
        <v>84.33</v>
      </c>
      <c r="G36" s="42">
        <f>(51.45/F36*91.6)*0.7</f>
        <v>39.119815012451085</v>
      </c>
      <c r="H36" s="32" t="s">
        <v>22</v>
      </c>
      <c r="I36" s="30">
        <v>0</v>
      </c>
      <c r="J36" s="32">
        <v>1241.33</v>
      </c>
      <c r="K36" s="30">
        <f>(45.23/J36*52.16)*1</f>
        <v>1.9005395825445288</v>
      </c>
      <c r="L36" s="26">
        <v>7.08</v>
      </c>
      <c r="M36" s="30">
        <v>18</v>
      </c>
      <c r="N36" s="32" t="s">
        <v>45</v>
      </c>
      <c r="O36" s="35">
        <v>0</v>
      </c>
      <c r="P36" s="34" t="s">
        <v>45</v>
      </c>
      <c r="Q36" s="35">
        <v>0</v>
      </c>
      <c r="R36" s="43">
        <v>7.23</v>
      </c>
      <c r="S36" s="30">
        <f>16*0.5</f>
        <v>8</v>
      </c>
      <c r="T36" s="43">
        <v>155.01</v>
      </c>
      <c r="U36" s="35">
        <f>(63.28/T36*73.33)*0.5</f>
        <v>14.967816269918071</v>
      </c>
      <c r="V36" s="37">
        <f t="shared" si="1"/>
        <v>81.98817086491368</v>
      </c>
      <c r="W36" s="38">
        <v>31</v>
      </c>
    </row>
    <row r="37" spans="1:23" s="39" customFormat="1" ht="9.75">
      <c r="A37" s="24" t="s">
        <v>137</v>
      </c>
      <c r="B37" s="25"/>
      <c r="C37" s="26">
        <v>1986</v>
      </c>
      <c r="D37" s="27" t="s">
        <v>1</v>
      </c>
      <c r="E37" s="28" t="s">
        <v>130</v>
      </c>
      <c r="F37" s="29" t="s">
        <v>22</v>
      </c>
      <c r="G37" s="30">
        <v>0</v>
      </c>
      <c r="H37" s="46" t="s">
        <v>22</v>
      </c>
      <c r="I37" s="30">
        <v>0</v>
      </c>
      <c r="J37" s="32">
        <v>95.5</v>
      </c>
      <c r="K37" s="30">
        <f>(39.03/J37*77.33)*1</f>
        <v>31.604082722513088</v>
      </c>
      <c r="L37" s="26">
        <v>15.56</v>
      </c>
      <c r="M37" s="30">
        <v>46</v>
      </c>
      <c r="N37" s="43" t="s">
        <v>45</v>
      </c>
      <c r="O37" s="35">
        <v>0</v>
      </c>
      <c r="P37" s="34" t="s">
        <v>45</v>
      </c>
      <c r="Q37" s="35">
        <v>0</v>
      </c>
      <c r="R37" s="36" t="s">
        <v>45</v>
      </c>
      <c r="S37" s="30">
        <v>0</v>
      </c>
      <c r="T37" s="32" t="s">
        <v>45</v>
      </c>
      <c r="U37" s="30">
        <v>0</v>
      </c>
      <c r="V37" s="37">
        <f aca="true" t="shared" si="2" ref="V37:V69">G37+I37+K37+M37+O37+Q37+S37+U37</f>
        <v>77.60408272251308</v>
      </c>
      <c r="W37" s="38">
        <v>32</v>
      </c>
    </row>
    <row r="38" spans="1:23" s="39" customFormat="1" ht="9.75">
      <c r="A38" s="190" t="s">
        <v>100</v>
      </c>
      <c r="B38" s="191"/>
      <c r="C38" s="26">
        <v>1982</v>
      </c>
      <c r="D38" s="27">
        <v>1</v>
      </c>
      <c r="E38" s="28" t="s">
        <v>54</v>
      </c>
      <c r="F38" s="29" t="s">
        <v>22</v>
      </c>
      <c r="G38" s="30">
        <v>0</v>
      </c>
      <c r="H38" s="32">
        <v>68</v>
      </c>
      <c r="I38" s="30">
        <f>(H38/173*44.33)*0.7</f>
        <v>12.197156069364162</v>
      </c>
      <c r="J38" s="32">
        <v>56</v>
      </c>
      <c r="K38" s="30">
        <f>(39.03/J38*77.33)*1</f>
        <v>53.89624821428571</v>
      </c>
      <c r="L38" s="26" t="s">
        <v>45</v>
      </c>
      <c r="M38" s="30">
        <v>0</v>
      </c>
      <c r="N38" s="32" t="s">
        <v>45</v>
      </c>
      <c r="O38" s="35">
        <v>0</v>
      </c>
      <c r="P38" s="34" t="s">
        <v>45</v>
      </c>
      <c r="Q38" s="35">
        <v>0</v>
      </c>
      <c r="R38" s="43" t="s">
        <v>45</v>
      </c>
      <c r="S38" s="45">
        <v>0</v>
      </c>
      <c r="T38" s="43" t="s">
        <v>45</v>
      </c>
      <c r="U38" s="45">
        <v>0</v>
      </c>
      <c r="V38" s="37">
        <f t="shared" si="2"/>
        <v>66.09340428364987</v>
      </c>
      <c r="W38" s="38">
        <v>33</v>
      </c>
    </row>
    <row r="39" spans="1:23" s="39" customFormat="1" ht="9.75">
      <c r="A39" s="24" t="s">
        <v>135</v>
      </c>
      <c r="B39" s="25"/>
      <c r="C39" s="26">
        <v>1983</v>
      </c>
      <c r="D39" s="27" t="s">
        <v>1</v>
      </c>
      <c r="E39" s="28" t="s">
        <v>136</v>
      </c>
      <c r="F39" s="29" t="s">
        <v>22</v>
      </c>
      <c r="G39" s="30">
        <v>0</v>
      </c>
      <c r="H39" s="32" t="s">
        <v>22</v>
      </c>
      <c r="I39" s="30">
        <v>0</v>
      </c>
      <c r="J39" s="32">
        <v>84.02</v>
      </c>
      <c r="K39" s="30">
        <f>(39.03/J39*77.33)*1</f>
        <v>35.922279219233516</v>
      </c>
      <c r="L39" s="26">
        <v>6.18</v>
      </c>
      <c r="M39" s="30">
        <v>23</v>
      </c>
      <c r="N39" s="43" t="s">
        <v>45</v>
      </c>
      <c r="O39" s="35">
        <v>0</v>
      </c>
      <c r="P39" s="37" t="s">
        <v>45</v>
      </c>
      <c r="Q39" s="35">
        <v>0</v>
      </c>
      <c r="R39" s="43" t="s">
        <v>45</v>
      </c>
      <c r="S39" s="45">
        <v>0</v>
      </c>
      <c r="T39" s="43" t="s">
        <v>45</v>
      </c>
      <c r="U39" s="45">
        <v>0</v>
      </c>
      <c r="V39" s="37">
        <f t="shared" si="2"/>
        <v>58.922279219233516</v>
      </c>
      <c r="W39" s="38">
        <v>34</v>
      </c>
    </row>
    <row r="40" spans="1:23" s="39" customFormat="1" ht="9.75">
      <c r="A40" s="192" t="s">
        <v>89</v>
      </c>
      <c r="B40" s="193"/>
      <c r="C40" s="26"/>
      <c r="D40" s="27"/>
      <c r="E40" s="48" t="s">
        <v>54</v>
      </c>
      <c r="F40" s="41">
        <v>88</v>
      </c>
      <c r="G40" s="30">
        <f>(38.29/F40*50)*0.7</f>
        <v>15.228977272727272</v>
      </c>
      <c r="H40" s="32">
        <v>1</v>
      </c>
      <c r="I40" s="30">
        <f>(H40/173*44.33)*0.7</f>
        <v>0.17936994219653177</v>
      </c>
      <c r="J40" s="32" t="s">
        <v>45</v>
      </c>
      <c r="K40" s="30">
        <v>0</v>
      </c>
      <c r="L40" s="26" t="s">
        <v>45</v>
      </c>
      <c r="M40" s="30">
        <v>0</v>
      </c>
      <c r="N40" s="32">
        <v>38.87</v>
      </c>
      <c r="O40" s="33">
        <f>(23.93/N40*80)*0.7</f>
        <v>34.47594545922305</v>
      </c>
      <c r="P40" s="37">
        <v>703</v>
      </c>
      <c r="Q40" s="35">
        <f>(133.77/P40*43.33)*0.7</f>
        <v>5.771519018492176</v>
      </c>
      <c r="R40" s="43" t="s">
        <v>45</v>
      </c>
      <c r="S40" s="45">
        <v>0</v>
      </c>
      <c r="T40" s="43" t="s">
        <v>45</v>
      </c>
      <c r="U40" s="45">
        <v>0</v>
      </c>
      <c r="V40" s="37">
        <f t="shared" si="2"/>
        <v>55.65581169263903</v>
      </c>
      <c r="W40" s="38">
        <v>35</v>
      </c>
    </row>
    <row r="41" spans="1:23" s="39" customFormat="1" ht="9.75">
      <c r="A41" s="24" t="s">
        <v>123</v>
      </c>
      <c r="B41" s="25"/>
      <c r="C41" s="26">
        <v>1982</v>
      </c>
      <c r="D41" s="27" t="s">
        <v>4</v>
      </c>
      <c r="E41" s="28" t="s">
        <v>12</v>
      </c>
      <c r="F41" s="49" t="s">
        <v>22</v>
      </c>
      <c r="G41" s="30">
        <v>0</v>
      </c>
      <c r="H41" s="32" t="s">
        <v>22</v>
      </c>
      <c r="I41" s="30">
        <v>0</v>
      </c>
      <c r="J41" s="32" t="s">
        <v>45</v>
      </c>
      <c r="K41" s="30">
        <v>0</v>
      </c>
      <c r="L41" s="26" t="s">
        <v>45</v>
      </c>
      <c r="M41" s="30">
        <v>0</v>
      </c>
      <c r="N41" s="43" t="s">
        <v>45</v>
      </c>
      <c r="O41" s="35">
        <v>0</v>
      </c>
      <c r="P41" s="37" t="s">
        <v>45</v>
      </c>
      <c r="Q41" s="35">
        <v>0</v>
      </c>
      <c r="R41" s="43">
        <v>26.57</v>
      </c>
      <c r="S41" s="45">
        <f>90*0.5</f>
        <v>45</v>
      </c>
      <c r="T41" s="43">
        <v>270</v>
      </c>
      <c r="U41" s="30">
        <f>(63.52/T41*78.33)*0.5</f>
        <v>9.213928888888889</v>
      </c>
      <c r="V41" s="37">
        <f>G41+I41+K41+M41+O41+Q41+S41+U41</f>
        <v>54.21392888888889</v>
      </c>
      <c r="W41" s="38">
        <v>36</v>
      </c>
    </row>
    <row r="42" spans="1:23" s="39" customFormat="1" ht="9.75">
      <c r="A42" s="190" t="s">
        <v>81</v>
      </c>
      <c r="B42" s="191"/>
      <c r="C42" s="26">
        <v>1983</v>
      </c>
      <c r="D42" s="27">
        <v>1</v>
      </c>
      <c r="E42" s="28" t="s">
        <v>58</v>
      </c>
      <c r="F42" s="49">
        <v>57.32</v>
      </c>
      <c r="G42" s="30">
        <f>(38.29/F42*50)*0.7</f>
        <v>23.3801465457083</v>
      </c>
      <c r="H42" s="32" t="s">
        <v>22</v>
      </c>
      <c r="I42" s="30">
        <v>0</v>
      </c>
      <c r="J42" s="32" t="s">
        <v>45</v>
      </c>
      <c r="K42" s="30">
        <v>0</v>
      </c>
      <c r="L42" s="26" t="s">
        <v>45</v>
      </c>
      <c r="M42" s="30">
        <v>0</v>
      </c>
      <c r="N42" s="43" t="s">
        <v>45</v>
      </c>
      <c r="O42" s="35">
        <v>0</v>
      </c>
      <c r="P42" s="37" t="s">
        <v>45</v>
      </c>
      <c r="Q42" s="35">
        <v>0</v>
      </c>
      <c r="R42" s="43" t="s">
        <v>45</v>
      </c>
      <c r="S42" s="45">
        <v>0</v>
      </c>
      <c r="T42" s="43">
        <v>81.36</v>
      </c>
      <c r="U42" s="30">
        <f>(63.52/T42*78.33)*0.5</f>
        <v>30.577197640117994</v>
      </c>
      <c r="V42" s="37">
        <f t="shared" si="2"/>
        <v>53.957344185826294</v>
      </c>
      <c r="W42" s="38">
        <v>37</v>
      </c>
    </row>
    <row r="43" spans="1:23" s="39" customFormat="1" ht="9.75">
      <c r="A43" s="190" t="s">
        <v>70</v>
      </c>
      <c r="B43" s="191"/>
      <c r="C43" s="26"/>
      <c r="D43" s="27"/>
      <c r="E43" s="28" t="s">
        <v>54</v>
      </c>
      <c r="F43" s="29">
        <v>65.32</v>
      </c>
      <c r="G43" s="42">
        <f>(51.45/F43*91.6)*0.7</f>
        <v>50.50480710349051</v>
      </c>
      <c r="H43" s="46" t="s">
        <v>22</v>
      </c>
      <c r="I43" s="30">
        <v>0</v>
      </c>
      <c r="J43" s="32" t="s">
        <v>45</v>
      </c>
      <c r="K43" s="30">
        <v>0</v>
      </c>
      <c r="L43" s="26" t="s">
        <v>45</v>
      </c>
      <c r="M43" s="30">
        <v>0</v>
      </c>
      <c r="N43" s="32" t="s">
        <v>45</v>
      </c>
      <c r="O43" s="35">
        <v>0</v>
      </c>
      <c r="P43" s="44" t="s">
        <v>45</v>
      </c>
      <c r="Q43" s="35">
        <v>0</v>
      </c>
      <c r="R43" s="36" t="s">
        <v>45</v>
      </c>
      <c r="S43" s="30">
        <v>0</v>
      </c>
      <c r="T43" s="32" t="s">
        <v>45</v>
      </c>
      <c r="U43" s="30">
        <v>0</v>
      </c>
      <c r="V43" s="37">
        <f t="shared" si="2"/>
        <v>50.50480710349051</v>
      </c>
      <c r="W43" s="38">
        <v>38</v>
      </c>
    </row>
    <row r="44" spans="1:23" s="39" customFormat="1" ht="9.75">
      <c r="A44" s="192" t="s">
        <v>103</v>
      </c>
      <c r="B44" s="193"/>
      <c r="C44" s="26">
        <v>1987</v>
      </c>
      <c r="D44" s="27">
        <v>1</v>
      </c>
      <c r="E44" s="48" t="s">
        <v>54</v>
      </c>
      <c r="F44" s="49" t="s">
        <v>22</v>
      </c>
      <c r="G44" s="30">
        <v>0</v>
      </c>
      <c r="H44" s="32" t="s">
        <v>22</v>
      </c>
      <c r="I44" s="30">
        <v>0</v>
      </c>
      <c r="J44" s="32">
        <v>62.05</v>
      </c>
      <c r="K44" s="30">
        <f>(39.03/J44*77.33)*1</f>
        <v>48.641255439161974</v>
      </c>
      <c r="L44" s="26" t="s">
        <v>45</v>
      </c>
      <c r="M44" s="30">
        <v>0</v>
      </c>
      <c r="N44" s="32" t="s">
        <v>45</v>
      </c>
      <c r="O44" s="35">
        <v>0</v>
      </c>
      <c r="P44" s="34" t="s">
        <v>45</v>
      </c>
      <c r="Q44" s="35">
        <v>0</v>
      </c>
      <c r="R44" s="43" t="s">
        <v>45</v>
      </c>
      <c r="S44" s="45">
        <v>0</v>
      </c>
      <c r="T44" s="43" t="s">
        <v>45</v>
      </c>
      <c r="U44" s="45">
        <v>0</v>
      </c>
      <c r="V44" s="37">
        <f t="shared" si="2"/>
        <v>48.641255439161974</v>
      </c>
      <c r="W44" s="38">
        <v>39</v>
      </c>
    </row>
    <row r="45" spans="1:23" s="39" customFormat="1" ht="9.75">
      <c r="A45" s="24" t="s">
        <v>134</v>
      </c>
      <c r="B45" s="25"/>
      <c r="C45" s="26">
        <v>1985</v>
      </c>
      <c r="D45" s="27">
        <v>1</v>
      </c>
      <c r="E45" s="28" t="s">
        <v>136</v>
      </c>
      <c r="F45" s="29" t="s">
        <v>22</v>
      </c>
      <c r="G45" s="30">
        <v>0</v>
      </c>
      <c r="H45" s="46" t="s">
        <v>22</v>
      </c>
      <c r="I45" s="30">
        <v>0</v>
      </c>
      <c r="J45" s="32">
        <v>84.02</v>
      </c>
      <c r="K45" s="30">
        <f>(39.03/J45*77.33)*1</f>
        <v>35.922279219233516</v>
      </c>
      <c r="L45" s="26">
        <v>24.14</v>
      </c>
      <c r="M45" s="30">
        <v>10</v>
      </c>
      <c r="N45" s="32" t="s">
        <v>45</v>
      </c>
      <c r="O45" s="35">
        <v>0</v>
      </c>
      <c r="P45" s="34" t="s">
        <v>45</v>
      </c>
      <c r="Q45" s="35">
        <v>0</v>
      </c>
      <c r="R45" s="36" t="s">
        <v>45</v>
      </c>
      <c r="S45" s="30">
        <v>0</v>
      </c>
      <c r="T45" s="32" t="s">
        <v>45</v>
      </c>
      <c r="U45" s="30">
        <v>0</v>
      </c>
      <c r="V45" s="37">
        <f t="shared" si="2"/>
        <v>45.922279219233516</v>
      </c>
      <c r="W45" s="38">
        <v>40</v>
      </c>
    </row>
    <row r="46" spans="1:23" s="39" customFormat="1" ht="9.75">
      <c r="A46" s="190" t="s">
        <v>126</v>
      </c>
      <c r="B46" s="191"/>
      <c r="C46" s="26"/>
      <c r="D46" s="27"/>
      <c r="E46" s="28" t="s">
        <v>58</v>
      </c>
      <c r="F46" s="29">
        <v>75.48</v>
      </c>
      <c r="G46" s="42">
        <f>(51.45/F46*91.6)*0.7</f>
        <v>43.70659777424483</v>
      </c>
      <c r="H46" s="46" t="s">
        <v>22</v>
      </c>
      <c r="I46" s="30">
        <v>0</v>
      </c>
      <c r="J46" s="32" t="s">
        <v>45</v>
      </c>
      <c r="K46" s="30">
        <v>0</v>
      </c>
      <c r="L46" s="26" t="s">
        <v>45</v>
      </c>
      <c r="M46" s="30">
        <v>0</v>
      </c>
      <c r="N46" s="32" t="s">
        <v>45</v>
      </c>
      <c r="O46" s="35">
        <v>0</v>
      </c>
      <c r="P46" s="44" t="s">
        <v>45</v>
      </c>
      <c r="Q46" s="35">
        <v>0</v>
      </c>
      <c r="R46" s="36" t="s">
        <v>45</v>
      </c>
      <c r="S46" s="30">
        <v>0</v>
      </c>
      <c r="T46" s="43" t="s">
        <v>45</v>
      </c>
      <c r="U46" s="45">
        <v>0</v>
      </c>
      <c r="V46" s="37">
        <f t="shared" si="2"/>
        <v>43.70659777424483</v>
      </c>
      <c r="W46" s="38">
        <v>41</v>
      </c>
    </row>
    <row r="47" spans="1:23" s="39" customFormat="1" ht="9.75">
      <c r="A47" s="24" t="s">
        <v>133</v>
      </c>
      <c r="B47" s="25"/>
      <c r="C47" s="26"/>
      <c r="D47" s="27"/>
      <c r="E47" s="28"/>
      <c r="F47" s="65" t="s">
        <v>22</v>
      </c>
      <c r="G47" s="42">
        <v>0</v>
      </c>
      <c r="H47" s="46" t="s">
        <v>22</v>
      </c>
      <c r="I47" s="30">
        <v>0</v>
      </c>
      <c r="J47" s="32">
        <v>1259.33</v>
      </c>
      <c r="K47" s="30">
        <f>(45.23/J47*52.16)*1</f>
        <v>1.87337457219315</v>
      </c>
      <c r="L47" s="26">
        <v>5.05</v>
      </c>
      <c r="M47" s="30">
        <v>38</v>
      </c>
      <c r="N47" s="32" t="s">
        <v>45</v>
      </c>
      <c r="O47" s="35">
        <v>0</v>
      </c>
      <c r="P47" s="44" t="s">
        <v>45</v>
      </c>
      <c r="Q47" s="35">
        <v>0</v>
      </c>
      <c r="R47" s="36" t="s">
        <v>45</v>
      </c>
      <c r="S47" s="30">
        <v>0</v>
      </c>
      <c r="T47" s="32" t="s">
        <v>45</v>
      </c>
      <c r="U47" s="30">
        <v>0</v>
      </c>
      <c r="V47" s="37">
        <f t="shared" si="2"/>
        <v>39.87337457219315</v>
      </c>
      <c r="W47" s="38">
        <v>43</v>
      </c>
    </row>
    <row r="48" spans="1:23" s="39" customFormat="1" ht="9.75">
      <c r="A48" s="190" t="s">
        <v>20</v>
      </c>
      <c r="B48" s="191"/>
      <c r="C48" s="26">
        <v>1987</v>
      </c>
      <c r="D48" s="27" t="s">
        <v>4</v>
      </c>
      <c r="E48" s="28" t="s">
        <v>6</v>
      </c>
      <c r="F48" s="29">
        <v>69.46</v>
      </c>
      <c r="G48" s="30">
        <f>(38.29/F48*50)*0.7</f>
        <v>19.293838180247626</v>
      </c>
      <c r="H48" s="32" t="s">
        <v>22</v>
      </c>
      <c r="I48" s="30">
        <v>0</v>
      </c>
      <c r="J48" s="32" t="s">
        <v>45</v>
      </c>
      <c r="K48" s="30">
        <v>0</v>
      </c>
      <c r="L48" s="26" t="s">
        <v>45</v>
      </c>
      <c r="M48" s="30">
        <v>0</v>
      </c>
      <c r="N48" s="53" t="s">
        <v>45</v>
      </c>
      <c r="O48" s="35">
        <v>0</v>
      </c>
      <c r="P48" s="50" t="s">
        <v>45</v>
      </c>
      <c r="Q48" s="33">
        <v>0</v>
      </c>
      <c r="R48" s="43">
        <v>6.26</v>
      </c>
      <c r="S48" s="45">
        <f>24*0.5</f>
        <v>12</v>
      </c>
      <c r="T48" s="43" t="s">
        <v>45</v>
      </c>
      <c r="U48" s="45">
        <v>0</v>
      </c>
      <c r="V48" s="37">
        <f>G48+I48+K48+M48+O48+Q48+S48+U48</f>
        <v>31.293838180247626</v>
      </c>
      <c r="W48" s="38">
        <v>42</v>
      </c>
    </row>
    <row r="49" spans="1:23" s="39" customFormat="1" ht="9.75">
      <c r="A49" s="192" t="s">
        <v>13</v>
      </c>
      <c r="B49" s="193"/>
      <c r="C49" s="26">
        <v>1985</v>
      </c>
      <c r="D49" s="27" t="s">
        <v>1</v>
      </c>
      <c r="E49" s="48" t="s">
        <v>5</v>
      </c>
      <c r="F49" s="49">
        <v>44.27</v>
      </c>
      <c r="G49" s="30">
        <f>(38.29/F49*50)*0.7</f>
        <v>30.27219335893381</v>
      </c>
      <c r="H49" s="32" t="s">
        <v>22</v>
      </c>
      <c r="I49" s="30">
        <v>0</v>
      </c>
      <c r="J49" s="32" t="s">
        <v>45</v>
      </c>
      <c r="K49" s="30">
        <v>0</v>
      </c>
      <c r="L49" s="26" t="s">
        <v>45</v>
      </c>
      <c r="M49" s="30">
        <v>0</v>
      </c>
      <c r="N49" s="43" t="s">
        <v>45</v>
      </c>
      <c r="O49" s="35">
        <v>0</v>
      </c>
      <c r="P49" s="37" t="s">
        <v>45</v>
      </c>
      <c r="Q49" s="35">
        <v>0</v>
      </c>
      <c r="R49" s="43" t="s">
        <v>45</v>
      </c>
      <c r="S49" s="45">
        <v>0</v>
      </c>
      <c r="T49" s="43" t="s">
        <v>45</v>
      </c>
      <c r="U49" s="45">
        <v>0</v>
      </c>
      <c r="V49" s="37">
        <f t="shared" si="2"/>
        <v>30.27219335893381</v>
      </c>
      <c r="W49" s="38">
        <v>44</v>
      </c>
    </row>
    <row r="50" spans="1:23" s="39" customFormat="1" ht="9.75">
      <c r="A50" s="190" t="s">
        <v>95</v>
      </c>
      <c r="B50" s="191"/>
      <c r="C50" s="26"/>
      <c r="D50" s="27"/>
      <c r="E50" s="28" t="s">
        <v>62</v>
      </c>
      <c r="F50" s="29">
        <v>1248.38</v>
      </c>
      <c r="G50" s="30">
        <f>(38.29/F50*50)*0.7</f>
        <v>1.073511270606706</v>
      </c>
      <c r="H50" s="32" t="s">
        <v>22</v>
      </c>
      <c r="I50" s="30">
        <v>0</v>
      </c>
      <c r="J50" s="32" t="s">
        <v>45</v>
      </c>
      <c r="K50" s="30">
        <v>0</v>
      </c>
      <c r="L50" s="26" t="s">
        <v>45</v>
      </c>
      <c r="M50" s="30">
        <v>0</v>
      </c>
      <c r="N50" s="32">
        <v>57.13</v>
      </c>
      <c r="O50" s="33">
        <f>(23.93/N50*80)*0.7</f>
        <v>23.456677752494308</v>
      </c>
      <c r="P50" s="34">
        <v>710</v>
      </c>
      <c r="Q50" s="35">
        <f>(133.77/P50*43.33)*0.7</f>
        <v>5.714616718309859</v>
      </c>
      <c r="R50" s="43" t="s">
        <v>45</v>
      </c>
      <c r="S50" s="45">
        <v>0</v>
      </c>
      <c r="T50" s="43" t="s">
        <v>45</v>
      </c>
      <c r="U50" s="45">
        <v>0</v>
      </c>
      <c r="V50" s="37">
        <f t="shared" si="2"/>
        <v>30.24480574141087</v>
      </c>
      <c r="W50" s="38">
        <v>45</v>
      </c>
    </row>
    <row r="51" spans="1:23" s="39" customFormat="1" ht="9.75">
      <c r="A51" s="24" t="s">
        <v>132</v>
      </c>
      <c r="B51" s="25"/>
      <c r="C51" s="26">
        <v>1985</v>
      </c>
      <c r="D51" s="27">
        <v>1</v>
      </c>
      <c r="E51" s="28" t="s">
        <v>136</v>
      </c>
      <c r="F51" s="29" t="s">
        <v>22</v>
      </c>
      <c r="G51" s="42">
        <v>0</v>
      </c>
      <c r="H51" s="46" t="s">
        <v>22</v>
      </c>
      <c r="I51" s="30">
        <v>0</v>
      </c>
      <c r="J51" s="32">
        <v>1258.33</v>
      </c>
      <c r="K51" s="30">
        <f>(45.23/J51*52.16)*1</f>
        <v>1.874863350631392</v>
      </c>
      <c r="L51" s="26">
        <v>6.04</v>
      </c>
      <c r="M51" s="30">
        <v>26</v>
      </c>
      <c r="N51" s="32" t="s">
        <v>45</v>
      </c>
      <c r="O51" s="35">
        <v>0</v>
      </c>
      <c r="P51" s="34" t="s">
        <v>45</v>
      </c>
      <c r="Q51" s="35">
        <v>0</v>
      </c>
      <c r="R51" s="36" t="s">
        <v>45</v>
      </c>
      <c r="S51" s="30">
        <v>0</v>
      </c>
      <c r="T51" s="32" t="s">
        <v>45</v>
      </c>
      <c r="U51" s="30">
        <v>0</v>
      </c>
      <c r="V51" s="37">
        <f t="shared" si="2"/>
        <v>27.874863350631394</v>
      </c>
      <c r="W51" s="38">
        <v>46</v>
      </c>
    </row>
    <row r="52" spans="1:23" s="39" customFormat="1" ht="9.75">
      <c r="A52" s="190" t="s">
        <v>71</v>
      </c>
      <c r="B52" s="191"/>
      <c r="C52" s="26"/>
      <c r="D52" s="27"/>
      <c r="E52" s="28" t="s">
        <v>62</v>
      </c>
      <c r="F52" s="29">
        <v>1238.2</v>
      </c>
      <c r="G52" s="42">
        <f>(51.45/F52*91.6)*0.7</f>
        <v>2.6643304797286382</v>
      </c>
      <c r="H52" s="46" t="s">
        <v>22</v>
      </c>
      <c r="I52" s="30">
        <v>0</v>
      </c>
      <c r="J52" s="32" t="s">
        <v>45</v>
      </c>
      <c r="K52" s="30">
        <v>0</v>
      </c>
      <c r="L52" s="26" t="s">
        <v>45</v>
      </c>
      <c r="M52" s="30">
        <v>0</v>
      </c>
      <c r="N52" s="32">
        <v>79.3</v>
      </c>
      <c r="O52" s="33">
        <f>(23.93/N52*80)*0.7</f>
        <v>16.898865069356873</v>
      </c>
      <c r="P52" s="34">
        <v>795</v>
      </c>
      <c r="Q52" s="35">
        <f>(88.63/P52*95)*0.7</f>
        <v>7.413704402515722</v>
      </c>
      <c r="R52" s="36" t="s">
        <v>45</v>
      </c>
      <c r="S52" s="30">
        <v>0</v>
      </c>
      <c r="T52" s="32" t="s">
        <v>45</v>
      </c>
      <c r="U52" s="30">
        <v>0</v>
      </c>
      <c r="V52" s="37">
        <f t="shared" si="2"/>
        <v>26.976899951601233</v>
      </c>
      <c r="W52" s="38">
        <v>47</v>
      </c>
    </row>
    <row r="53" spans="1:23" s="39" customFormat="1" ht="9.75">
      <c r="A53" s="190" t="s">
        <v>92</v>
      </c>
      <c r="B53" s="191"/>
      <c r="C53" s="26"/>
      <c r="D53" s="40"/>
      <c r="E53" s="28" t="s">
        <v>62</v>
      </c>
      <c r="F53" s="65">
        <v>1242.35</v>
      </c>
      <c r="G53" s="30">
        <f aca="true" t="shared" si="3" ref="G53:G62">(38.29/F53*50)*0.7</f>
        <v>1.0787217772769349</v>
      </c>
      <c r="H53" s="32" t="s">
        <v>22</v>
      </c>
      <c r="I53" s="30">
        <v>0</v>
      </c>
      <c r="J53" s="32" t="s">
        <v>45</v>
      </c>
      <c r="K53" s="30">
        <v>0</v>
      </c>
      <c r="L53" s="26" t="s">
        <v>45</v>
      </c>
      <c r="M53" s="30">
        <v>0</v>
      </c>
      <c r="N53" s="32">
        <v>69.7</v>
      </c>
      <c r="O53" s="33">
        <f>(23.93/N53*80)*0.7</f>
        <v>19.226398852223813</v>
      </c>
      <c r="P53" s="51">
        <v>710</v>
      </c>
      <c r="Q53" s="35">
        <f>(133.77/P53*43.33)*0.7</f>
        <v>5.714616718309859</v>
      </c>
      <c r="R53" s="43" t="s">
        <v>45</v>
      </c>
      <c r="S53" s="30">
        <v>0</v>
      </c>
      <c r="T53" s="32" t="s">
        <v>45</v>
      </c>
      <c r="U53" s="30">
        <v>0</v>
      </c>
      <c r="V53" s="37">
        <f t="shared" si="2"/>
        <v>26.019737347810608</v>
      </c>
      <c r="W53" s="38">
        <v>48</v>
      </c>
    </row>
    <row r="54" spans="1:23" s="39" customFormat="1" ht="9.75">
      <c r="A54" s="190" t="s">
        <v>83</v>
      </c>
      <c r="B54" s="191"/>
      <c r="C54" s="26"/>
      <c r="D54" s="27"/>
      <c r="E54" s="28" t="s">
        <v>54</v>
      </c>
      <c r="F54" s="29">
        <v>62.08</v>
      </c>
      <c r="G54" s="30">
        <f t="shared" si="3"/>
        <v>21.58746778350515</v>
      </c>
      <c r="H54" s="46" t="s">
        <v>22</v>
      </c>
      <c r="I54" s="30">
        <v>0</v>
      </c>
      <c r="J54" s="32" t="s">
        <v>45</v>
      </c>
      <c r="K54" s="30">
        <v>0</v>
      </c>
      <c r="L54" s="26" t="s">
        <v>45</v>
      </c>
      <c r="M54" s="30">
        <v>0</v>
      </c>
      <c r="N54" s="32" t="s">
        <v>45</v>
      </c>
      <c r="O54" s="35">
        <v>0</v>
      </c>
      <c r="P54" s="44" t="s">
        <v>45</v>
      </c>
      <c r="Q54" s="35">
        <v>0</v>
      </c>
      <c r="R54" s="36" t="s">
        <v>45</v>
      </c>
      <c r="S54" s="30">
        <v>0</v>
      </c>
      <c r="T54" s="43" t="s">
        <v>45</v>
      </c>
      <c r="U54" s="45">
        <v>0</v>
      </c>
      <c r="V54" s="37">
        <f t="shared" si="2"/>
        <v>21.58746778350515</v>
      </c>
      <c r="W54" s="38">
        <v>49</v>
      </c>
    </row>
    <row r="55" spans="1:23" s="39" customFormat="1" ht="9.75">
      <c r="A55" s="194" t="s">
        <v>82</v>
      </c>
      <c r="B55" s="195"/>
      <c r="C55" s="88"/>
      <c r="D55" s="89"/>
      <c r="E55" s="90" t="s">
        <v>54</v>
      </c>
      <c r="F55" s="65">
        <v>62.08</v>
      </c>
      <c r="G55" s="91">
        <f t="shared" si="3"/>
        <v>21.58746778350515</v>
      </c>
      <c r="H55" s="92" t="s">
        <v>22</v>
      </c>
      <c r="I55" s="91">
        <v>0</v>
      </c>
      <c r="J55" s="92" t="s">
        <v>45</v>
      </c>
      <c r="K55" s="91">
        <v>0</v>
      </c>
      <c r="L55" s="88" t="s">
        <v>45</v>
      </c>
      <c r="M55" s="91">
        <v>0</v>
      </c>
      <c r="N55" s="93" t="s">
        <v>45</v>
      </c>
      <c r="O55" s="94">
        <v>0</v>
      </c>
      <c r="P55" s="34" t="s">
        <v>45</v>
      </c>
      <c r="Q55" s="94">
        <v>0</v>
      </c>
      <c r="R55" s="93" t="s">
        <v>45</v>
      </c>
      <c r="S55" s="95">
        <v>0</v>
      </c>
      <c r="T55" s="93" t="s">
        <v>45</v>
      </c>
      <c r="U55" s="95">
        <v>0</v>
      </c>
      <c r="V55" s="34">
        <f t="shared" si="2"/>
        <v>21.58746778350515</v>
      </c>
      <c r="W55" s="96">
        <v>49</v>
      </c>
    </row>
    <row r="56" spans="1:23" s="102" customFormat="1" ht="9.75">
      <c r="A56" s="196" t="s">
        <v>41</v>
      </c>
      <c r="B56" s="191"/>
      <c r="C56" s="26"/>
      <c r="D56" s="27"/>
      <c r="E56" s="28" t="s">
        <v>5</v>
      </c>
      <c r="F56" s="29">
        <v>68.01</v>
      </c>
      <c r="G56" s="30">
        <f t="shared" si="3"/>
        <v>19.70519041317453</v>
      </c>
      <c r="H56" s="46" t="s">
        <v>22</v>
      </c>
      <c r="I56" s="30">
        <v>0</v>
      </c>
      <c r="J56" s="32" t="s">
        <v>45</v>
      </c>
      <c r="K56" s="30">
        <v>0</v>
      </c>
      <c r="L56" s="26" t="s">
        <v>45</v>
      </c>
      <c r="M56" s="30">
        <v>0</v>
      </c>
      <c r="N56" s="32" t="s">
        <v>45</v>
      </c>
      <c r="O56" s="35">
        <v>0</v>
      </c>
      <c r="P56" s="37" t="s">
        <v>45</v>
      </c>
      <c r="Q56" s="35">
        <v>0</v>
      </c>
      <c r="R56" s="36" t="s">
        <v>45</v>
      </c>
      <c r="S56" s="30">
        <v>0</v>
      </c>
      <c r="T56" s="32" t="s">
        <v>45</v>
      </c>
      <c r="U56" s="30">
        <v>0</v>
      </c>
      <c r="V56" s="37">
        <f t="shared" si="2"/>
        <v>19.70519041317453</v>
      </c>
      <c r="W56" s="38">
        <v>50</v>
      </c>
    </row>
    <row r="57" spans="1:23" s="39" customFormat="1" ht="9.75">
      <c r="A57" s="188" t="s">
        <v>40</v>
      </c>
      <c r="B57" s="189"/>
      <c r="C57" s="59"/>
      <c r="D57" s="97"/>
      <c r="E57" s="56" t="s">
        <v>5</v>
      </c>
      <c r="F57" s="98">
        <v>68.01</v>
      </c>
      <c r="G57" s="57">
        <f t="shared" si="3"/>
        <v>19.70519041317453</v>
      </c>
      <c r="H57" s="99" t="s">
        <v>22</v>
      </c>
      <c r="I57" s="57">
        <v>0</v>
      </c>
      <c r="J57" s="58" t="s">
        <v>45</v>
      </c>
      <c r="K57" s="57">
        <v>0</v>
      </c>
      <c r="L57" s="59" t="s">
        <v>45</v>
      </c>
      <c r="M57" s="57">
        <v>0</v>
      </c>
      <c r="N57" s="58" t="s">
        <v>45</v>
      </c>
      <c r="O57" s="33">
        <v>0</v>
      </c>
      <c r="P57" s="100" t="s">
        <v>45</v>
      </c>
      <c r="Q57" s="33">
        <v>0</v>
      </c>
      <c r="R57" s="101" t="s">
        <v>45</v>
      </c>
      <c r="S57" s="57">
        <v>0</v>
      </c>
      <c r="T57" s="58" t="s">
        <v>45</v>
      </c>
      <c r="U57" s="57">
        <v>0</v>
      </c>
      <c r="V57" s="62">
        <f t="shared" si="2"/>
        <v>19.70519041317453</v>
      </c>
      <c r="W57" s="63">
        <v>50</v>
      </c>
    </row>
    <row r="58" spans="1:23" s="39" customFormat="1" ht="9.75">
      <c r="A58" s="190" t="s">
        <v>36</v>
      </c>
      <c r="B58" s="191"/>
      <c r="C58" s="26"/>
      <c r="D58" s="27">
        <v>2</v>
      </c>
      <c r="E58" s="28" t="s">
        <v>12</v>
      </c>
      <c r="F58" s="29">
        <v>69.46</v>
      </c>
      <c r="G58" s="30">
        <f t="shared" si="3"/>
        <v>19.293838180247626</v>
      </c>
      <c r="H58" s="32" t="s">
        <v>22</v>
      </c>
      <c r="I58" s="30">
        <v>0</v>
      </c>
      <c r="J58" s="32" t="s">
        <v>45</v>
      </c>
      <c r="K58" s="30">
        <v>0</v>
      </c>
      <c r="L58" s="26" t="s">
        <v>45</v>
      </c>
      <c r="M58" s="30">
        <v>0</v>
      </c>
      <c r="N58" s="43" t="s">
        <v>45</v>
      </c>
      <c r="O58" s="35">
        <v>0</v>
      </c>
      <c r="P58" s="37" t="s">
        <v>45</v>
      </c>
      <c r="Q58" s="35">
        <v>0</v>
      </c>
      <c r="R58" s="43" t="s">
        <v>45</v>
      </c>
      <c r="S58" s="45">
        <v>0</v>
      </c>
      <c r="T58" s="43" t="s">
        <v>45</v>
      </c>
      <c r="U58" s="45">
        <v>0</v>
      </c>
      <c r="V58" s="37">
        <f t="shared" si="2"/>
        <v>19.293838180247626</v>
      </c>
      <c r="W58" s="38">
        <v>51</v>
      </c>
    </row>
    <row r="59" spans="1:23" s="39" customFormat="1" ht="9.75">
      <c r="A59" s="190" t="s">
        <v>85</v>
      </c>
      <c r="B59" s="191"/>
      <c r="C59" s="26"/>
      <c r="D59" s="27"/>
      <c r="E59" s="28" t="s">
        <v>49</v>
      </c>
      <c r="F59" s="65">
        <v>74.4</v>
      </c>
      <c r="G59" s="30">
        <f t="shared" si="3"/>
        <v>18.0127688172043</v>
      </c>
      <c r="H59" s="46" t="s">
        <v>22</v>
      </c>
      <c r="I59" s="30">
        <v>0</v>
      </c>
      <c r="J59" s="32" t="s">
        <v>45</v>
      </c>
      <c r="K59" s="30">
        <v>0</v>
      </c>
      <c r="L59" s="26" t="s">
        <v>45</v>
      </c>
      <c r="M59" s="30">
        <v>0</v>
      </c>
      <c r="N59" s="32" t="s">
        <v>45</v>
      </c>
      <c r="O59" s="35">
        <v>0</v>
      </c>
      <c r="P59" s="44" t="s">
        <v>45</v>
      </c>
      <c r="Q59" s="35">
        <v>0</v>
      </c>
      <c r="R59" s="36" t="s">
        <v>45</v>
      </c>
      <c r="S59" s="30">
        <v>0</v>
      </c>
      <c r="T59" s="32" t="s">
        <v>45</v>
      </c>
      <c r="U59" s="30">
        <v>0</v>
      </c>
      <c r="V59" s="37">
        <f t="shared" si="2"/>
        <v>18.0127688172043</v>
      </c>
      <c r="W59" s="38">
        <v>52</v>
      </c>
    </row>
    <row r="60" spans="1:23" s="39" customFormat="1" ht="9.75">
      <c r="A60" s="190" t="s">
        <v>84</v>
      </c>
      <c r="B60" s="191"/>
      <c r="C60" s="26"/>
      <c r="D60" s="27"/>
      <c r="E60" s="28" t="s">
        <v>49</v>
      </c>
      <c r="F60" s="29">
        <v>74.4</v>
      </c>
      <c r="G60" s="30">
        <f t="shared" si="3"/>
        <v>18.0127688172043</v>
      </c>
      <c r="H60" s="32" t="s">
        <v>22</v>
      </c>
      <c r="I60" s="30">
        <v>0</v>
      </c>
      <c r="J60" s="32" t="s">
        <v>45</v>
      </c>
      <c r="K60" s="30">
        <v>0</v>
      </c>
      <c r="L60" s="26" t="s">
        <v>45</v>
      </c>
      <c r="M60" s="30">
        <v>0</v>
      </c>
      <c r="N60" s="32" t="s">
        <v>45</v>
      </c>
      <c r="O60" s="35">
        <v>0</v>
      </c>
      <c r="P60" s="44" t="s">
        <v>45</v>
      </c>
      <c r="Q60" s="35">
        <v>0</v>
      </c>
      <c r="R60" s="36" t="s">
        <v>45</v>
      </c>
      <c r="S60" s="30">
        <v>0</v>
      </c>
      <c r="T60" s="43" t="s">
        <v>45</v>
      </c>
      <c r="U60" s="45">
        <v>0</v>
      </c>
      <c r="V60" s="37">
        <f t="shared" si="2"/>
        <v>18.0127688172043</v>
      </c>
      <c r="W60" s="38">
        <v>52</v>
      </c>
    </row>
    <row r="61" spans="1:23" s="39" customFormat="1" ht="9.75">
      <c r="A61" s="190" t="s">
        <v>86</v>
      </c>
      <c r="B61" s="191"/>
      <c r="C61" s="26"/>
      <c r="D61" s="27"/>
      <c r="E61" s="28" t="s">
        <v>8</v>
      </c>
      <c r="F61" s="29">
        <v>75.16</v>
      </c>
      <c r="G61" s="30">
        <f t="shared" si="3"/>
        <v>17.83062799361362</v>
      </c>
      <c r="H61" s="46" t="s">
        <v>22</v>
      </c>
      <c r="I61" s="30">
        <v>0</v>
      </c>
      <c r="J61" s="32" t="s">
        <v>45</v>
      </c>
      <c r="K61" s="30">
        <v>0</v>
      </c>
      <c r="L61" s="26" t="s">
        <v>45</v>
      </c>
      <c r="M61" s="30">
        <v>0</v>
      </c>
      <c r="N61" s="32" t="s">
        <v>45</v>
      </c>
      <c r="O61" s="35">
        <v>0</v>
      </c>
      <c r="P61" s="34" t="s">
        <v>45</v>
      </c>
      <c r="Q61" s="35">
        <v>0</v>
      </c>
      <c r="R61" s="36" t="s">
        <v>45</v>
      </c>
      <c r="S61" s="30">
        <v>0</v>
      </c>
      <c r="T61" s="32" t="s">
        <v>45</v>
      </c>
      <c r="U61" s="30">
        <v>0</v>
      </c>
      <c r="V61" s="37">
        <f t="shared" si="2"/>
        <v>17.83062799361362</v>
      </c>
      <c r="W61" s="38">
        <v>53</v>
      </c>
    </row>
    <row r="62" spans="1:23" s="39" customFormat="1" ht="9.75">
      <c r="A62" s="190" t="s">
        <v>87</v>
      </c>
      <c r="B62" s="191"/>
      <c r="C62" s="26"/>
      <c r="D62" s="27"/>
      <c r="E62" s="28" t="s">
        <v>8</v>
      </c>
      <c r="F62" s="29">
        <v>75.16</v>
      </c>
      <c r="G62" s="30">
        <f t="shared" si="3"/>
        <v>17.83062799361362</v>
      </c>
      <c r="H62" s="32" t="s">
        <v>22</v>
      </c>
      <c r="I62" s="30">
        <v>0</v>
      </c>
      <c r="J62" s="32" t="s">
        <v>45</v>
      </c>
      <c r="K62" s="30">
        <v>0</v>
      </c>
      <c r="L62" s="26" t="s">
        <v>45</v>
      </c>
      <c r="M62" s="30">
        <v>0</v>
      </c>
      <c r="N62" s="32" t="s">
        <v>45</v>
      </c>
      <c r="O62" s="35">
        <v>0</v>
      </c>
      <c r="P62" s="44" t="s">
        <v>45</v>
      </c>
      <c r="Q62" s="35">
        <v>0</v>
      </c>
      <c r="R62" s="43" t="s">
        <v>45</v>
      </c>
      <c r="S62" s="30">
        <v>0</v>
      </c>
      <c r="T62" s="32" t="s">
        <v>45</v>
      </c>
      <c r="U62" s="30">
        <v>0</v>
      </c>
      <c r="V62" s="37">
        <f t="shared" si="2"/>
        <v>17.83062799361362</v>
      </c>
      <c r="W62" s="38">
        <v>53</v>
      </c>
    </row>
    <row r="63" spans="1:23" s="39" customFormat="1" ht="9.75">
      <c r="A63" s="190" t="s">
        <v>131</v>
      </c>
      <c r="B63" s="191"/>
      <c r="C63" s="26">
        <v>1987</v>
      </c>
      <c r="D63" s="27">
        <v>1</v>
      </c>
      <c r="E63" s="64" t="s">
        <v>54</v>
      </c>
      <c r="F63" s="76" t="s">
        <v>22</v>
      </c>
      <c r="G63" s="30">
        <v>0</v>
      </c>
      <c r="H63" s="46" t="s">
        <v>22</v>
      </c>
      <c r="I63" s="30">
        <v>0</v>
      </c>
      <c r="J63" s="32">
        <v>1221.04</v>
      </c>
      <c r="K63" s="30">
        <f>(45.23/J63*52.16)*1</f>
        <v>1.9321208150429139</v>
      </c>
      <c r="L63" s="26">
        <v>8.04</v>
      </c>
      <c r="M63" s="30">
        <v>15</v>
      </c>
      <c r="N63" s="32" t="s">
        <v>45</v>
      </c>
      <c r="O63" s="35">
        <v>0</v>
      </c>
      <c r="P63" s="44" t="s">
        <v>45</v>
      </c>
      <c r="Q63" s="35">
        <v>0</v>
      </c>
      <c r="R63" s="36" t="s">
        <v>45</v>
      </c>
      <c r="S63" s="30">
        <v>0</v>
      </c>
      <c r="T63" s="32" t="s">
        <v>45</v>
      </c>
      <c r="U63" s="30">
        <v>0</v>
      </c>
      <c r="V63" s="37">
        <f t="shared" si="2"/>
        <v>16.932120815042914</v>
      </c>
      <c r="W63" s="38">
        <v>54</v>
      </c>
    </row>
    <row r="64" spans="1:23" s="39" customFormat="1" ht="9.75">
      <c r="A64" s="190" t="s">
        <v>42</v>
      </c>
      <c r="B64" s="191"/>
      <c r="C64" s="26"/>
      <c r="D64" s="27"/>
      <c r="E64" s="28" t="s">
        <v>5</v>
      </c>
      <c r="F64" s="29">
        <v>1219.46</v>
      </c>
      <c r="G64" s="42">
        <f>(51.45/F64*91.6)*0.7</f>
        <v>2.705274465747134</v>
      </c>
      <c r="H64" s="46" t="s">
        <v>22</v>
      </c>
      <c r="I64" s="30">
        <v>0</v>
      </c>
      <c r="J64" s="32" t="s">
        <v>45</v>
      </c>
      <c r="K64" s="30">
        <v>0</v>
      </c>
      <c r="L64" s="26" t="s">
        <v>45</v>
      </c>
      <c r="M64" s="30">
        <v>0</v>
      </c>
      <c r="N64" s="32" t="s">
        <v>45</v>
      </c>
      <c r="O64" s="35">
        <v>0</v>
      </c>
      <c r="P64" s="44" t="s">
        <v>45</v>
      </c>
      <c r="Q64" s="35">
        <v>0</v>
      </c>
      <c r="R64" s="36" t="s">
        <v>45</v>
      </c>
      <c r="S64" s="30">
        <v>0</v>
      </c>
      <c r="T64" s="43" t="s">
        <v>45</v>
      </c>
      <c r="U64" s="45">
        <v>0</v>
      </c>
      <c r="V64" s="37">
        <f t="shared" si="2"/>
        <v>2.705274465747134</v>
      </c>
      <c r="W64" s="38">
        <v>55</v>
      </c>
    </row>
    <row r="65" spans="1:23" s="39" customFormat="1" ht="9.75">
      <c r="A65" s="192" t="s">
        <v>10</v>
      </c>
      <c r="B65" s="193"/>
      <c r="C65" s="26">
        <v>1979</v>
      </c>
      <c r="D65" s="27">
        <v>1</v>
      </c>
      <c r="E65" s="48" t="s">
        <v>8</v>
      </c>
      <c r="F65" s="49">
        <v>1234.37</v>
      </c>
      <c r="G65" s="42">
        <f>(51.45/F65*91.6)*0.7</f>
        <v>2.6725973573563846</v>
      </c>
      <c r="H65" s="32" t="s">
        <v>22</v>
      </c>
      <c r="I65" s="30">
        <v>0</v>
      </c>
      <c r="J65" s="32" t="s">
        <v>45</v>
      </c>
      <c r="K65" s="30">
        <v>0</v>
      </c>
      <c r="L65" s="26" t="s">
        <v>45</v>
      </c>
      <c r="M65" s="30">
        <v>0</v>
      </c>
      <c r="N65" s="32" t="s">
        <v>45</v>
      </c>
      <c r="O65" s="35">
        <v>0</v>
      </c>
      <c r="P65" s="34" t="s">
        <v>45</v>
      </c>
      <c r="Q65" s="35">
        <v>0</v>
      </c>
      <c r="R65" s="43" t="s">
        <v>45</v>
      </c>
      <c r="S65" s="45">
        <v>0</v>
      </c>
      <c r="T65" s="43" t="s">
        <v>45</v>
      </c>
      <c r="U65" s="45">
        <v>0</v>
      </c>
      <c r="V65" s="37">
        <f t="shared" si="2"/>
        <v>2.6725973573563846</v>
      </c>
      <c r="W65" s="38">
        <v>56</v>
      </c>
    </row>
    <row r="66" spans="1:23" s="39" customFormat="1" ht="9.75">
      <c r="A66" s="190" t="s">
        <v>72</v>
      </c>
      <c r="B66" s="191"/>
      <c r="C66" s="26"/>
      <c r="D66" s="27"/>
      <c r="E66" s="28" t="s">
        <v>49</v>
      </c>
      <c r="F66" s="29">
        <v>1249.1</v>
      </c>
      <c r="G66" s="42">
        <f>(51.45/F66*91.6)*0.7</f>
        <v>2.6410807781602754</v>
      </c>
      <c r="H66" s="46" t="s">
        <v>22</v>
      </c>
      <c r="I66" s="30">
        <v>0</v>
      </c>
      <c r="J66" s="32" t="s">
        <v>45</v>
      </c>
      <c r="K66" s="30">
        <v>0</v>
      </c>
      <c r="L66" s="26" t="s">
        <v>45</v>
      </c>
      <c r="M66" s="30">
        <v>0</v>
      </c>
      <c r="N66" s="32" t="s">
        <v>45</v>
      </c>
      <c r="O66" s="35">
        <v>0</v>
      </c>
      <c r="P66" s="44" t="s">
        <v>45</v>
      </c>
      <c r="Q66" s="35">
        <v>0</v>
      </c>
      <c r="R66" s="43" t="s">
        <v>45</v>
      </c>
      <c r="S66" s="30">
        <v>0</v>
      </c>
      <c r="T66" s="32" t="s">
        <v>45</v>
      </c>
      <c r="U66" s="30">
        <v>0</v>
      </c>
      <c r="V66" s="37">
        <f t="shared" si="2"/>
        <v>2.6410807781602754</v>
      </c>
      <c r="W66" s="38">
        <v>57</v>
      </c>
    </row>
    <row r="67" spans="1:23" s="39" customFormat="1" ht="9.75">
      <c r="A67" s="190" t="s">
        <v>73</v>
      </c>
      <c r="B67" s="191"/>
      <c r="C67" s="26"/>
      <c r="D67" s="27"/>
      <c r="E67" s="28" t="s">
        <v>49</v>
      </c>
      <c r="F67" s="29">
        <v>1270.52</v>
      </c>
      <c r="G67" s="42">
        <f>(51.45/F67*91.6)*0.7</f>
        <v>2.5965541667978465</v>
      </c>
      <c r="H67" s="46" t="s">
        <v>22</v>
      </c>
      <c r="I67" s="30">
        <v>0</v>
      </c>
      <c r="J67" s="32" t="s">
        <v>45</v>
      </c>
      <c r="K67" s="30">
        <v>0</v>
      </c>
      <c r="L67" s="26" t="s">
        <v>45</v>
      </c>
      <c r="M67" s="30">
        <v>0</v>
      </c>
      <c r="N67" s="32" t="s">
        <v>45</v>
      </c>
      <c r="O67" s="35">
        <v>0</v>
      </c>
      <c r="P67" s="44" t="s">
        <v>45</v>
      </c>
      <c r="Q67" s="35">
        <v>0</v>
      </c>
      <c r="R67" s="36" t="s">
        <v>45</v>
      </c>
      <c r="S67" s="30">
        <v>0</v>
      </c>
      <c r="T67" s="32" t="s">
        <v>45</v>
      </c>
      <c r="U67" s="30">
        <v>0</v>
      </c>
      <c r="V67" s="37">
        <f t="shared" si="2"/>
        <v>2.5965541667978465</v>
      </c>
      <c r="W67" s="38">
        <v>58</v>
      </c>
    </row>
    <row r="68" spans="1:23" s="39" customFormat="1" ht="9.75">
      <c r="A68" s="190" t="s">
        <v>74</v>
      </c>
      <c r="B68" s="191"/>
      <c r="C68" s="26"/>
      <c r="D68" s="27"/>
      <c r="E68" s="28" t="s">
        <v>49</v>
      </c>
      <c r="F68" s="29">
        <v>1290</v>
      </c>
      <c r="G68" s="42">
        <f>(51.45/F68*91.6)*0.7</f>
        <v>2.5573441860465116</v>
      </c>
      <c r="H68" s="46" t="s">
        <v>22</v>
      </c>
      <c r="I68" s="30">
        <v>0</v>
      </c>
      <c r="J68" s="32" t="s">
        <v>45</v>
      </c>
      <c r="K68" s="30">
        <v>0</v>
      </c>
      <c r="L68" s="26" t="s">
        <v>45</v>
      </c>
      <c r="M68" s="30">
        <v>0</v>
      </c>
      <c r="N68" s="32" t="s">
        <v>45</v>
      </c>
      <c r="O68" s="35">
        <v>0</v>
      </c>
      <c r="P68" s="34" t="s">
        <v>45</v>
      </c>
      <c r="Q68" s="35">
        <v>0</v>
      </c>
      <c r="R68" s="36" t="s">
        <v>45</v>
      </c>
      <c r="S68" s="30">
        <v>0</v>
      </c>
      <c r="T68" s="32" t="s">
        <v>45</v>
      </c>
      <c r="U68" s="30">
        <v>0</v>
      </c>
      <c r="V68" s="37">
        <f t="shared" si="2"/>
        <v>2.5573441860465116</v>
      </c>
      <c r="W68" s="38">
        <v>59</v>
      </c>
    </row>
    <row r="69" spans="1:23" s="39" customFormat="1" ht="9.75">
      <c r="A69" s="190" t="s">
        <v>90</v>
      </c>
      <c r="B69" s="191"/>
      <c r="C69" s="26"/>
      <c r="D69" s="27"/>
      <c r="E69" s="28" t="s">
        <v>49</v>
      </c>
      <c r="F69" s="29">
        <v>1234.55</v>
      </c>
      <c r="G69" s="30">
        <f aca="true" t="shared" si="4" ref="G69:G75">(38.29/F69*50)*0.7</f>
        <v>1.085537240289984</v>
      </c>
      <c r="H69" s="46" t="s">
        <v>22</v>
      </c>
      <c r="I69" s="30">
        <v>0</v>
      </c>
      <c r="J69" s="32" t="s">
        <v>45</v>
      </c>
      <c r="K69" s="30">
        <v>0</v>
      </c>
      <c r="L69" s="26" t="s">
        <v>45</v>
      </c>
      <c r="M69" s="30">
        <v>0</v>
      </c>
      <c r="N69" s="32" t="s">
        <v>45</v>
      </c>
      <c r="O69" s="35">
        <v>0</v>
      </c>
      <c r="P69" s="44" t="s">
        <v>45</v>
      </c>
      <c r="Q69" s="35">
        <v>0</v>
      </c>
      <c r="R69" s="36" t="s">
        <v>45</v>
      </c>
      <c r="S69" s="30">
        <v>0</v>
      </c>
      <c r="T69" s="32" t="s">
        <v>45</v>
      </c>
      <c r="U69" s="30">
        <v>0</v>
      </c>
      <c r="V69" s="37">
        <f t="shared" si="2"/>
        <v>1.085537240289984</v>
      </c>
      <c r="W69" s="38">
        <v>60</v>
      </c>
    </row>
    <row r="70" spans="1:23" s="39" customFormat="1" ht="9.75">
      <c r="A70" s="190" t="s">
        <v>91</v>
      </c>
      <c r="B70" s="191"/>
      <c r="C70" s="26"/>
      <c r="D70" s="27"/>
      <c r="E70" s="28" t="s">
        <v>49</v>
      </c>
      <c r="F70" s="29">
        <v>1234.55</v>
      </c>
      <c r="G70" s="30">
        <f t="shared" si="4"/>
        <v>1.085537240289984</v>
      </c>
      <c r="H70" s="46" t="s">
        <v>22</v>
      </c>
      <c r="I70" s="30">
        <v>0</v>
      </c>
      <c r="J70" s="32" t="s">
        <v>45</v>
      </c>
      <c r="K70" s="30">
        <v>0</v>
      </c>
      <c r="L70" s="26" t="s">
        <v>45</v>
      </c>
      <c r="M70" s="30">
        <v>0</v>
      </c>
      <c r="N70" s="32" t="s">
        <v>45</v>
      </c>
      <c r="O70" s="35">
        <v>0</v>
      </c>
      <c r="P70" s="44" t="s">
        <v>45</v>
      </c>
      <c r="Q70" s="35">
        <v>0</v>
      </c>
      <c r="R70" s="36" t="s">
        <v>45</v>
      </c>
      <c r="S70" s="30">
        <v>0</v>
      </c>
      <c r="T70" s="43" t="s">
        <v>45</v>
      </c>
      <c r="U70" s="45">
        <v>0</v>
      </c>
      <c r="V70" s="37">
        <f aca="true" t="shared" si="5" ref="V70:V76">G70+I70+K70+M70+O70+Q70+S70+U70</f>
        <v>1.085537240289984</v>
      </c>
      <c r="W70" s="38">
        <v>60</v>
      </c>
    </row>
    <row r="71" spans="1:23" s="39" customFormat="1" ht="9.75">
      <c r="A71" s="190" t="s">
        <v>93</v>
      </c>
      <c r="B71" s="191"/>
      <c r="C71" s="26"/>
      <c r="D71" s="27"/>
      <c r="E71" s="64" t="s">
        <v>62</v>
      </c>
      <c r="F71" s="76">
        <v>1242.35</v>
      </c>
      <c r="G71" s="30">
        <f t="shared" si="4"/>
        <v>1.0787217772769349</v>
      </c>
      <c r="H71" s="46" t="s">
        <v>22</v>
      </c>
      <c r="I71" s="30">
        <v>0</v>
      </c>
      <c r="J71" s="32" t="s">
        <v>45</v>
      </c>
      <c r="K71" s="30">
        <v>0</v>
      </c>
      <c r="L71" s="26" t="s">
        <v>45</v>
      </c>
      <c r="M71" s="30">
        <v>0</v>
      </c>
      <c r="N71" s="32" t="s">
        <v>45</v>
      </c>
      <c r="O71" s="35">
        <v>0</v>
      </c>
      <c r="P71" s="44" t="s">
        <v>45</v>
      </c>
      <c r="Q71" s="35">
        <v>0</v>
      </c>
      <c r="R71" s="36" t="s">
        <v>45</v>
      </c>
      <c r="S71" s="30">
        <v>0</v>
      </c>
      <c r="T71" s="32" t="s">
        <v>45</v>
      </c>
      <c r="U71" s="30">
        <v>0</v>
      </c>
      <c r="V71" s="37">
        <f t="shared" si="5"/>
        <v>1.0787217772769349</v>
      </c>
      <c r="W71" s="38">
        <v>61</v>
      </c>
    </row>
    <row r="72" spans="1:23" s="39" customFormat="1" ht="9.75">
      <c r="A72" s="190" t="s">
        <v>75</v>
      </c>
      <c r="B72" s="191"/>
      <c r="C72" s="26"/>
      <c r="D72" s="27"/>
      <c r="E72" s="28" t="s">
        <v>49</v>
      </c>
      <c r="F72" s="29">
        <v>1242.35</v>
      </c>
      <c r="G72" s="30">
        <f t="shared" si="4"/>
        <v>1.0787217772769349</v>
      </c>
      <c r="H72" s="46" t="s">
        <v>22</v>
      </c>
      <c r="I72" s="30">
        <v>0</v>
      </c>
      <c r="J72" s="32" t="s">
        <v>45</v>
      </c>
      <c r="K72" s="30">
        <v>0</v>
      </c>
      <c r="L72" s="26" t="s">
        <v>45</v>
      </c>
      <c r="M72" s="30">
        <v>0</v>
      </c>
      <c r="N72" s="32" t="s">
        <v>45</v>
      </c>
      <c r="O72" s="35">
        <v>0</v>
      </c>
      <c r="P72" s="34" t="s">
        <v>45</v>
      </c>
      <c r="Q72" s="35">
        <v>0</v>
      </c>
      <c r="R72" s="43" t="s">
        <v>45</v>
      </c>
      <c r="S72" s="45">
        <v>0</v>
      </c>
      <c r="T72" s="43" t="s">
        <v>45</v>
      </c>
      <c r="U72" s="45">
        <v>0</v>
      </c>
      <c r="V72" s="37">
        <f t="shared" si="5"/>
        <v>1.0787217772769349</v>
      </c>
      <c r="W72" s="38">
        <v>61</v>
      </c>
    </row>
    <row r="73" spans="1:23" s="39" customFormat="1" ht="9.75">
      <c r="A73" s="192" t="s">
        <v>94</v>
      </c>
      <c r="B73" s="193"/>
      <c r="C73" s="26"/>
      <c r="D73" s="27"/>
      <c r="E73" s="28" t="s">
        <v>62</v>
      </c>
      <c r="F73" s="49">
        <v>1248.38</v>
      </c>
      <c r="G73" s="30">
        <f t="shared" si="4"/>
        <v>1.073511270606706</v>
      </c>
      <c r="H73" s="32" t="s">
        <v>22</v>
      </c>
      <c r="I73" s="30">
        <v>0</v>
      </c>
      <c r="J73" s="32" t="s">
        <v>45</v>
      </c>
      <c r="K73" s="30">
        <v>0</v>
      </c>
      <c r="L73" s="26" t="s">
        <v>45</v>
      </c>
      <c r="M73" s="30">
        <v>0</v>
      </c>
      <c r="N73" s="43" t="s">
        <v>45</v>
      </c>
      <c r="O73" s="35">
        <v>0</v>
      </c>
      <c r="P73" s="37" t="s">
        <v>45</v>
      </c>
      <c r="Q73" s="35">
        <v>0</v>
      </c>
      <c r="R73" s="43" t="s">
        <v>45</v>
      </c>
      <c r="S73" s="45">
        <v>0</v>
      </c>
      <c r="T73" s="43" t="s">
        <v>45</v>
      </c>
      <c r="U73" s="45">
        <v>0</v>
      </c>
      <c r="V73" s="37">
        <f t="shared" si="5"/>
        <v>1.073511270606706</v>
      </c>
      <c r="W73" s="38">
        <v>62</v>
      </c>
    </row>
    <row r="74" spans="1:23" s="39" customFormat="1" ht="9.75">
      <c r="A74" s="190" t="s">
        <v>96</v>
      </c>
      <c r="B74" s="191"/>
      <c r="C74" s="26">
        <v>1989</v>
      </c>
      <c r="D74" s="27">
        <v>1</v>
      </c>
      <c r="E74" s="28" t="s">
        <v>49</v>
      </c>
      <c r="F74" s="29">
        <v>1252.59</v>
      </c>
      <c r="G74" s="30">
        <f t="shared" si="4"/>
        <v>1.0699031606511307</v>
      </c>
      <c r="H74" s="32" t="s">
        <v>22</v>
      </c>
      <c r="I74" s="30">
        <v>0</v>
      </c>
      <c r="J74" s="32" t="s">
        <v>45</v>
      </c>
      <c r="K74" s="30">
        <v>0</v>
      </c>
      <c r="L74" s="26" t="s">
        <v>45</v>
      </c>
      <c r="M74" s="30">
        <v>0</v>
      </c>
      <c r="N74" s="32" t="s">
        <v>45</v>
      </c>
      <c r="O74" s="35">
        <v>0</v>
      </c>
      <c r="P74" s="44" t="s">
        <v>45</v>
      </c>
      <c r="Q74" s="35">
        <v>0</v>
      </c>
      <c r="R74" s="36" t="s">
        <v>45</v>
      </c>
      <c r="S74" s="30">
        <v>0</v>
      </c>
      <c r="T74" s="43" t="s">
        <v>45</v>
      </c>
      <c r="U74" s="45">
        <v>0</v>
      </c>
      <c r="V74" s="37">
        <f t="shared" si="5"/>
        <v>1.0699031606511307</v>
      </c>
      <c r="W74" s="38">
        <v>62</v>
      </c>
    </row>
    <row r="75" spans="1:23" s="39" customFormat="1" ht="9.75">
      <c r="A75" s="190" t="s">
        <v>97</v>
      </c>
      <c r="B75" s="191"/>
      <c r="C75" s="26">
        <v>1989</v>
      </c>
      <c r="D75" s="27">
        <v>2</v>
      </c>
      <c r="E75" s="28" t="s">
        <v>49</v>
      </c>
      <c r="F75" s="29">
        <v>1252.59</v>
      </c>
      <c r="G75" s="30">
        <f t="shared" si="4"/>
        <v>1.0699031606511307</v>
      </c>
      <c r="H75" s="46" t="s">
        <v>22</v>
      </c>
      <c r="I75" s="30">
        <v>0</v>
      </c>
      <c r="J75" s="32" t="s">
        <v>45</v>
      </c>
      <c r="K75" s="30">
        <v>0</v>
      </c>
      <c r="L75" s="26" t="s">
        <v>45</v>
      </c>
      <c r="M75" s="30">
        <v>0</v>
      </c>
      <c r="N75" s="32" t="s">
        <v>45</v>
      </c>
      <c r="O75" s="35">
        <v>0</v>
      </c>
      <c r="P75" s="34" t="s">
        <v>45</v>
      </c>
      <c r="Q75" s="35">
        <v>0</v>
      </c>
      <c r="R75" s="43" t="s">
        <v>45</v>
      </c>
      <c r="S75" s="30">
        <v>0</v>
      </c>
      <c r="T75" s="32" t="s">
        <v>45</v>
      </c>
      <c r="U75" s="30">
        <v>0</v>
      </c>
      <c r="V75" s="37">
        <f t="shared" si="5"/>
        <v>1.0699031606511307</v>
      </c>
      <c r="W75" s="38">
        <v>62</v>
      </c>
    </row>
    <row r="76" spans="1:23" s="39" customFormat="1" ht="10.5" thickBot="1">
      <c r="A76" s="77" t="s">
        <v>127</v>
      </c>
      <c r="B76" s="78"/>
      <c r="C76" s="66"/>
      <c r="D76" s="67"/>
      <c r="E76" s="68" t="s">
        <v>54</v>
      </c>
      <c r="F76" s="69" t="s">
        <v>22</v>
      </c>
      <c r="G76" s="79">
        <v>0</v>
      </c>
      <c r="H76" s="80">
        <v>1</v>
      </c>
      <c r="I76" s="70">
        <f>(H76/173*44.33)*0.7</f>
        <v>0.17936994219653177</v>
      </c>
      <c r="J76" s="71" t="s">
        <v>45</v>
      </c>
      <c r="K76" s="70">
        <v>0</v>
      </c>
      <c r="L76" s="66" t="s">
        <v>45</v>
      </c>
      <c r="M76" s="70">
        <v>0</v>
      </c>
      <c r="N76" s="71" t="s">
        <v>45</v>
      </c>
      <c r="O76" s="72">
        <v>0</v>
      </c>
      <c r="P76" s="81" t="s">
        <v>45</v>
      </c>
      <c r="Q76" s="72">
        <v>0</v>
      </c>
      <c r="R76" s="74" t="s">
        <v>45</v>
      </c>
      <c r="S76" s="70">
        <v>0</v>
      </c>
      <c r="T76" s="71" t="s">
        <v>45</v>
      </c>
      <c r="U76" s="70">
        <v>0</v>
      </c>
      <c r="V76" s="73">
        <f t="shared" si="5"/>
        <v>0.17936994219653177</v>
      </c>
      <c r="W76" s="75">
        <v>63</v>
      </c>
    </row>
    <row r="77" spans="1:66" s="85" customFormat="1" ht="9.75">
      <c r="A77" s="82"/>
      <c r="B77" s="83"/>
      <c r="C77" s="39"/>
      <c r="D77" s="84"/>
      <c r="F77" s="86"/>
      <c r="G77" s="86"/>
      <c r="H77" s="86"/>
      <c r="I77" s="86"/>
      <c r="J77" s="86"/>
      <c r="K77" s="86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</row>
    <row r="78" spans="1:66" s="85" customFormat="1" ht="9.75">
      <c r="A78" s="82"/>
      <c r="B78" s="83"/>
      <c r="C78" s="39"/>
      <c r="D78" s="84"/>
      <c r="F78" s="86"/>
      <c r="G78" s="86"/>
      <c r="H78" s="86"/>
      <c r="I78" s="86"/>
      <c r="J78" s="86"/>
      <c r="K78" s="86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</row>
    <row r="79" spans="25:66" ht="12.75"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</row>
    <row r="80" spans="25:66" ht="12.75"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</row>
    <row r="81" spans="25:66" ht="12.75"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</row>
    <row r="82" spans="25:66" ht="12.75"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</row>
    <row r="83" spans="25:66" ht="12.75"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</row>
    <row r="84" spans="25:66" ht="12.75"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</row>
    <row r="85" spans="25:66" ht="12.75"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</row>
    <row r="86" spans="25:66" ht="12.75"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</row>
    <row r="87" spans="25:66" ht="12.75"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</row>
    <row r="88" spans="25:66" ht="12.75"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</row>
    <row r="89" spans="25:66" ht="12.75"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</row>
    <row r="90" spans="25:66" ht="12.75"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</row>
    <row r="91" spans="25:66" ht="12.75"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</row>
    <row r="92" spans="25:66" ht="12.75"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</row>
    <row r="93" spans="25:66" ht="12.75"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</row>
    <row r="94" spans="25:66" ht="12.75"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</row>
    <row r="95" spans="25:66" ht="12.75"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</row>
    <row r="96" spans="25:66" ht="12.75"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</row>
    <row r="97" spans="25:66" ht="12.75"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</row>
    <row r="98" spans="25:66" ht="12.75"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</row>
    <row r="99" spans="25:66" ht="12.75"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</row>
    <row r="100" spans="25:66" ht="12.75"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</row>
    <row r="101" spans="25:66" ht="12.75"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25:66" ht="12.75"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</row>
    <row r="103" spans="25:66" ht="12.75"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</row>
    <row r="104" spans="25:66" ht="12.75"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</row>
    <row r="105" spans="25:66" ht="12.75"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25:66" ht="12.75"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</row>
    <row r="107" spans="25:66" ht="12.75"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</row>
    <row r="108" spans="25:66" ht="12.75"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</row>
    <row r="109" spans="25:66" ht="12.75"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</row>
    <row r="110" spans="25:66" ht="12.75"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</row>
    <row r="111" spans="25:66" ht="12.75"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</row>
    <row r="112" spans="25:66" ht="12.75"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</row>
    <row r="113" spans="25:66" ht="12.75"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25:66" ht="12.75"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</row>
    <row r="115" spans="25:66" ht="12.75"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</row>
    <row r="116" spans="25:66" ht="12.75"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</row>
    <row r="117" spans="25:66" ht="12.75"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</row>
    <row r="118" spans="25:66" ht="12.75"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</row>
    <row r="119" spans="25:66" ht="12.75"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</row>
    <row r="120" spans="25:66" ht="12.75"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</row>
    <row r="121" spans="25:66" ht="12.75"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</row>
    <row r="122" spans="25:66" ht="12.75"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</row>
    <row r="123" spans="25:66" ht="12.75"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</row>
    <row r="124" spans="25:66" ht="12.75"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</row>
    <row r="125" spans="25:66" ht="12.75"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</row>
    <row r="126" spans="25:66" ht="12.75"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</row>
    <row r="127" spans="25:66" ht="12.75"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</row>
    <row r="128" spans="25:66" ht="12.75"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</row>
    <row r="129" spans="25:66" ht="12.75"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</row>
    <row r="130" spans="25:66" ht="12.75"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</row>
    <row r="131" spans="25:66" ht="12.75"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</row>
    <row r="132" spans="25:66" ht="12.75"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</row>
  </sheetData>
  <mergeCells count="64">
    <mergeCell ref="A75:B75"/>
    <mergeCell ref="A6:B6"/>
    <mergeCell ref="A46:B46"/>
    <mergeCell ref="A56:B56"/>
    <mergeCell ref="A60:B60"/>
    <mergeCell ref="A59:B59"/>
    <mergeCell ref="A61:B61"/>
    <mergeCell ref="A62:B62"/>
    <mergeCell ref="A69:B69"/>
    <mergeCell ref="A40:B40"/>
    <mergeCell ref="A74:B74"/>
    <mergeCell ref="A72:B72"/>
    <mergeCell ref="A21:B21"/>
    <mergeCell ref="A26:B26"/>
    <mergeCell ref="A42:B42"/>
    <mergeCell ref="A55:B55"/>
    <mergeCell ref="A53:B53"/>
    <mergeCell ref="A68:B68"/>
    <mergeCell ref="A29:B29"/>
    <mergeCell ref="A30:B30"/>
    <mergeCell ref="A8:B8"/>
    <mergeCell ref="A12:B12"/>
    <mergeCell ref="A52:B52"/>
    <mergeCell ref="A16:B16"/>
    <mergeCell ref="A25:B25"/>
    <mergeCell ref="A48:B48"/>
    <mergeCell ref="A18:B18"/>
    <mergeCell ref="A27:B27"/>
    <mergeCell ref="A20:B20"/>
    <mergeCell ref="A66:B66"/>
    <mergeCell ref="A67:B67"/>
    <mergeCell ref="A71:B71"/>
    <mergeCell ref="A63:B63"/>
    <mergeCell ref="A70:B70"/>
    <mergeCell ref="A64:B64"/>
    <mergeCell ref="A73:B73"/>
    <mergeCell ref="A35:B35"/>
    <mergeCell ref="A23:B23"/>
    <mergeCell ref="A19:B19"/>
    <mergeCell ref="A24:B24"/>
    <mergeCell ref="A49:B49"/>
    <mergeCell ref="A22:B22"/>
    <mergeCell ref="A65:B65"/>
    <mergeCell ref="A50:B50"/>
    <mergeCell ref="A38:B38"/>
    <mergeCell ref="A54:B54"/>
    <mergeCell ref="A28:B28"/>
    <mergeCell ref="A58:B58"/>
    <mergeCell ref="A32:B32"/>
    <mergeCell ref="A44:B44"/>
    <mergeCell ref="A57:B57"/>
    <mergeCell ref="A36:B36"/>
    <mergeCell ref="A34:B34"/>
    <mergeCell ref="A43:B43"/>
    <mergeCell ref="A5:B5"/>
    <mergeCell ref="A31:B31"/>
    <mergeCell ref="A10:B10"/>
    <mergeCell ref="A7:B7"/>
    <mergeCell ref="A13:B13"/>
    <mergeCell ref="A9:B9"/>
    <mergeCell ref="A11:B11"/>
    <mergeCell ref="A15:B15"/>
    <mergeCell ref="A17:B17"/>
    <mergeCell ref="A14:B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30" zoomScaleNormal="130" workbookViewId="0" topLeftCell="A1">
      <selection activeCell="A12" sqref="A12:IV12"/>
    </sheetView>
  </sheetViews>
  <sheetFormatPr defaultColWidth="9.00390625" defaultRowHeight="12.75"/>
  <cols>
    <col min="1" max="1" width="11.625" style="0" customWidth="1"/>
    <col min="2" max="2" width="6.625" style="0" customWidth="1"/>
    <col min="3" max="3" width="5.625" style="0" customWidth="1"/>
    <col min="4" max="4" width="4.25390625" style="0" customWidth="1"/>
    <col min="5" max="5" width="15.625" style="0" customWidth="1"/>
    <col min="6" max="6" width="6.125" style="0" customWidth="1"/>
    <col min="7" max="7" width="8.125" style="0" customWidth="1"/>
    <col min="8" max="8" width="6.00390625" style="0" customWidth="1"/>
    <col min="9" max="9" width="8.75390625" style="0" customWidth="1"/>
    <col min="10" max="10" width="6.125" style="0" customWidth="1"/>
    <col min="11" max="12" width="7.00390625" style="0" customWidth="1"/>
    <col min="13" max="13" width="8.25390625" style="0" customWidth="1"/>
    <col min="14" max="14" width="7.00390625" style="0" customWidth="1"/>
    <col min="15" max="15" width="7.875" style="0" customWidth="1"/>
    <col min="16" max="16" width="7.00390625" style="0" customWidth="1"/>
    <col min="17" max="17" width="8.00390625" style="0" customWidth="1"/>
    <col min="18" max="18" width="5.875" style="0" customWidth="1"/>
    <col min="19" max="19" width="7.25390625" style="0" customWidth="1"/>
    <col min="20" max="20" width="7.00390625" style="0" customWidth="1"/>
    <col min="21" max="21" width="7.25390625" style="0" customWidth="1"/>
    <col min="22" max="22" width="6.125" style="0" customWidth="1"/>
    <col min="23" max="23" width="5.625" style="0" customWidth="1"/>
  </cols>
  <sheetData>
    <row r="1" spans="1:23" ht="20.25">
      <c r="A1" s="21" t="s">
        <v>140</v>
      </c>
      <c r="B1" s="10"/>
      <c r="C1" s="14"/>
      <c r="D1" s="1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</row>
    <row r="2" spans="1:22" ht="20.25">
      <c r="A2" s="11" t="s">
        <v>139</v>
      </c>
      <c r="B2" s="12"/>
      <c r="C2" s="9"/>
      <c r="D2" s="16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5"/>
    </row>
    <row r="3" spans="1:10" ht="15.75" customHeight="1" thickBot="1">
      <c r="A3" s="2"/>
      <c r="B3" s="2"/>
      <c r="D3" s="2"/>
      <c r="E3" s="2"/>
      <c r="F3" s="2"/>
      <c r="G3" s="2"/>
      <c r="H3" s="2"/>
      <c r="I3" s="6"/>
      <c r="J3" s="6"/>
    </row>
    <row r="4" spans="1:23" s="118" customFormat="1" ht="58.5" customHeight="1" thickBot="1">
      <c r="A4" s="197"/>
      <c r="B4" s="198"/>
      <c r="C4" s="162" t="s">
        <v>2</v>
      </c>
      <c r="D4" s="162" t="s">
        <v>3</v>
      </c>
      <c r="E4" s="163" t="s">
        <v>14</v>
      </c>
      <c r="F4" s="164" t="s">
        <v>124</v>
      </c>
      <c r="G4" s="165" t="s">
        <v>50</v>
      </c>
      <c r="H4" s="164" t="s">
        <v>125</v>
      </c>
      <c r="I4" s="165" t="s">
        <v>51</v>
      </c>
      <c r="J4" s="164" t="s">
        <v>32</v>
      </c>
      <c r="K4" s="165" t="s">
        <v>43</v>
      </c>
      <c r="L4" s="164" t="s">
        <v>17</v>
      </c>
      <c r="M4" s="165" t="s">
        <v>43</v>
      </c>
      <c r="N4" s="166" t="s">
        <v>17</v>
      </c>
      <c r="O4" s="167" t="s">
        <v>52</v>
      </c>
      <c r="P4" s="166" t="s">
        <v>18</v>
      </c>
      <c r="Q4" s="167" t="s">
        <v>52</v>
      </c>
      <c r="R4" s="164" t="s">
        <v>17</v>
      </c>
      <c r="S4" s="168" t="s">
        <v>119</v>
      </c>
      <c r="T4" s="164" t="s">
        <v>32</v>
      </c>
      <c r="U4" s="168" t="s">
        <v>119</v>
      </c>
      <c r="V4" s="169" t="s">
        <v>0</v>
      </c>
      <c r="W4" s="170" t="s">
        <v>26</v>
      </c>
    </row>
    <row r="5" spans="1:24" s="156" customFormat="1" ht="11.25">
      <c r="A5" s="199" t="s">
        <v>15</v>
      </c>
      <c r="B5" s="200"/>
      <c r="C5" s="105">
        <v>1987</v>
      </c>
      <c r="D5" s="106" t="s">
        <v>1</v>
      </c>
      <c r="E5" s="107" t="s">
        <v>12</v>
      </c>
      <c r="F5" s="108">
        <v>56.29</v>
      </c>
      <c r="G5" s="109">
        <f aca="true" t="shared" si="0" ref="G5:G10">(51.45/F5*91.6)*0.7</f>
        <v>58.60675075501865</v>
      </c>
      <c r="H5" s="114">
        <v>130</v>
      </c>
      <c r="I5" s="110">
        <f>(H5/155*78.83)*0.7</f>
        <v>46.28083870967741</v>
      </c>
      <c r="J5" s="111">
        <v>45.23</v>
      </c>
      <c r="K5" s="112">
        <f aca="true" t="shared" si="1" ref="K5:K10">(45.23/J5*52.16)*1</f>
        <v>52.16</v>
      </c>
      <c r="L5" s="111">
        <v>25.23</v>
      </c>
      <c r="M5" s="113">
        <v>90</v>
      </c>
      <c r="N5" s="114">
        <v>32.8</v>
      </c>
      <c r="O5" s="112">
        <f>(32.8/N5*48.57)*0.7</f>
        <v>33.998999999999995</v>
      </c>
      <c r="P5" s="114">
        <v>159.6</v>
      </c>
      <c r="Q5" s="112">
        <f>(88.63/P5*95)*0.7</f>
        <v>36.92916666666667</v>
      </c>
      <c r="R5" s="114" t="s">
        <v>45</v>
      </c>
      <c r="S5" s="115">
        <v>0</v>
      </c>
      <c r="T5" s="116">
        <v>98.32</v>
      </c>
      <c r="U5" s="112">
        <f>(63.28/T5*73.33)*0.5</f>
        <v>23.59805939788446</v>
      </c>
      <c r="V5" s="117">
        <f aca="true" t="shared" si="2" ref="V5:V35">SUM(G5+I5+K5+M5+O5+Q5+S5+U5)</f>
        <v>341.57381552924716</v>
      </c>
      <c r="W5" s="154">
        <v>1</v>
      </c>
      <c r="X5" s="155"/>
    </row>
    <row r="6" spans="1:24" s="156" customFormat="1" ht="11.25">
      <c r="A6" s="199" t="s">
        <v>27</v>
      </c>
      <c r="B6" s="200"/>
      <c r="C6" s="119">
        <v>1989</v>
      </c>
      <c r="D6" s="106" t="s">
        <v>1</v>
      </c>
      <c r="E6" s="107" t="s">
        <v>12</v>
      </c>
      <c r="F6" s="108">
        <v>62.23</v>
      </c>
      <c r="G6" s="109">
        <f t="shared" si="0"/>
        <v>53.01259842519685</v>
      </c>
      <c r="H6" s="120">
        <v>29</v>
      </c>
      <c r="I6" s="110">
        <f>(H6/155*78.83)*0.7</f>
        <v>10.324187096774194</v>
      </c>
      <c r="J6" s="120">
        <v>57.49</v>
      </c>
      <c r="K6" s="112">
        <f t="shared" si="1"/>
        <v>41.0366463732823</v>
      </c>
      <c r="L6" s="120">
        <v>7.18</v>
      </c>
      <c r="M6" s="113">
        <v>60</v>
      </c>
      <c r="N6" s="114">
        <v>38.37</v>
      </c>
      <c r="O6" s="112">
        <f>(32.8/N6*48.57)*0.7</f>
        <v>29.063518373729476</v>
      </c>
      <c r="P6" s="114">
        <v>316</v>
      </c>
      <c r="Q6" s="112">
        <f>(88.63/P6*95)*0.7</f>
        <v>18.651566455696198</v>
      </c>
      <c r="R6" s="114">
        <v>22.5</v>
      </c>
      <c r="S6" s="121">
        <f>90*0.5</f>
        <v>45</v>
      </c>
      <c r="T6" s="116">
        <v>105.21</v>
      </c>
      <c r="U6" s="112">
        <f>(63.28/T6*73.33)*0.5</f>
        <v>22.052667997338656</v>
      </c>
      <c r="V6" s="117">
        <f t="shared" si="2"/>
        <v>279.14118472201767</v>
      </c>
      <c r="W6" s="157">
        <v>2</v>
      </c>
      <c r="X6" s="155"/>
    </row>
    <row r="7" spans="1:24" s="156" customFormat="1" ht="11.25">
      <c r="A7" s="199" t="s">
        <v>48</v>
      </c>
      <c r="B7" s="200"/>
      <c r="C7" s="119">
        <v>1984</v>
      </c>
      <c r="D7" s="119" t="s">
        <v>1</v>
      </c>
      <c r="E7" s="107" t="s">
        <v>49</v>
      </c>
      <c r="F7" s="108">
        <v>51.45</v>
      </c>
      <c r="G7" s="109">
        <f t="shared" si="0"/>
        <v>64.11999999999999</v>
      </c>
      <c r="H7" s="114">
        <v>115</v>
      </c>
      <c r="I7" s="110">
        <f>(H7/155*78.83)*0.7</f>
        <v>40.940741935483864</v>
      </c>
      <c r="J7" s="111">
        <v>50.35</v>
      </c>
      <c r="K7" s="112">
        <f t="shared" si="1"/>
        <v>46.855944389275066</v>
      </c>
      <c r="L7" s="114">
        <v>7.3</v>
      </c>
      <c r="M7" s="113">
        <v>64</v>
      </c>
      <c r="N7" s="114">
        <v>38.4</v>
      </c>
      <c r="O7" s="112">
        <f>(32.8/N7*48.57)*0.7</f>
        <v>29.040812499999998</v>
      </c>
      <c r="P7" s="114">
        <v>160.5</v>
      </c>
      <c r="Q7" s="112">
        <f>(88.63/P7*95)*0.7</f>
        <v>36.72208722741433</v>
      </c>
      <c r="R7" s="114" t="s">
        <v>45</v>
      </c>
      <c r="S7" s="115">
        <v>0</v>
      </c>
      <c r="T7" s="122" t="s">
        <v>45</v>
      </c>
      <c r="U7" s="112">
        <v>0</v>
      </c>
      <c r="V7" s="117">
        <f t="shared" si="2"/>
        <v>281.67958605217325</v>
      </c>
      <c r="W7" s="154">
        <v>3</v>
      </c>
      <c r="X7" s="155"/>
    </row>
    <row r="8" spans="1:24" s="235" customFormat="1" ht="11.25">
      <c r="A8" s="221" t="s">
        <v>46</v>
      </c>
      <c r="B8" s="222"/>
      <c r="C8" s="223">
        <v>1981</v>
      </c>
      <c r="D8" s="223" t="s">
        <v>1</v>
      </c>
      <c r="E8" s="224" t="s">
        <v>47</v>
      </c>
      <c r="F8" s="225">
        <v>57.15</v>
      </c>
      <c r="G8" s="226">
        <f t="shared" si="0"/>
        <v>57.724829396325454</v>
      </c>
      <c r="H8" s="227" t="s">
        <v>22</v>
      </c>
      <c r="I8" s="228">
        <v>0</v>
      </c>
      <c r="J8" s="229">
        <v>73.18</v>
      </c>
      <c r="K8" s="228">
        <f t="shared" si="1"/>
        <v>32.23827275211806</v>
      </c>
      <c r="L8" s="229">
        <v>24.47</v>
      </c>
      <c r="M8" s="230">
        <v>100</v>
      </c>
      <c r="N8" s="229">
        <v>35.7</v>
      </c>
      <c r="O8" s="228">
        <f>(32.8/N8*48.57)*0.7</f>
        <v>31.237176470588224</v>
      </c>
      <c r="P8" s="229">
        <v>149.5</v>
      </c>
      <c r="Q8" s="228">
        <f>(88.63/P8*95)*0.7</f>
        <v>39.42404682274247</v>
      </c>
      <c r="R8" s="229" t="s">
        <v>45</v>
      </c>
      <c r="S8" s="231">
        <v>0</v>
      </c>
      <c r="T8" s="229" t="s">
        <v>45</v>
      </c>
      <c r="U8" s="228">
        <v>0</v>
      </c>
      <c r="V8" s="232">
        <f t="shared" si="2"/>
        <v>260.6243254417742</v>
      </c>
      <c r="W8" s="233">
        <v>4</v>
      </c>
      <c r="X8" s="234"/>
    </row>
    <row r="9" spans="1:24" s="156" customFormat="1" ht="11.25">
      <c r="A9" s="199" t="s">
        <v>56</v>
      </c>
      <c r="B9" s="200"/>
      <c r="C9" s="119">
        <v>1986</v>
      </c>
      <c r="D9" s="106" t="s">
        <v>1</v>
      </c>
      <c r="E9" s="107" t="s">
        <v>5</v>
      </c>
      <c r="F9" s="108">
        <v>67</v>
      </c>
      <c r="G9" s="109">
        <f t="shared" si="0"/>
        <v>49.238417910447765</v>
      </c>
      <c r="H9" s="114" t="s">
        <v>22</v>
      </c>
      <c r="I9" s="110">
        <v>0</v>
      </c>
      <c r="J9" s="114">
        <v>55.5</v>
      </c>
      <c r="K9" s="112">
        <f t="shared" si="1"/>
        <v>42.50805045045044</v>
      </c>
      <c r="L9" s="114">
        <v>31.12</v>
      </c>
      <c r="M9" s="113">
        <v>80</v>
      </c>
      <c r="N9" s="114" t="s">
        <v>45</v>
      </c>
      <c r="O9" s="112">
        <v>0</v>
      </c>
      <c r="P9" s="114" t="s">
        <v>45</v>
      </c>
      <c r="Q9" s="112">
        <v>0</v>
      </c>
      <c r="R9" s="114" t="s">
        <v>45</v>
      </c>
      <c r="S9" s="115">
        <v>0</v>
      </c>
      <c r="T9" s="114" t="s">
        <v>45</v>
      </c>
      <c r="U9" s="112">
        <v>0</v>
      </c>
      <c r="V9" s="117">
        <f>SUM(G9+I9+K9+M9+O9+Q9+S9+U9)</f>
        <v>171.7464683608982</v>
      </c>
      <c r="W9" s="157">
        <v>5</v>
      </c>
      <c r="X9" s="155"/>
    </row>
    <row r="10" spans="1:24" s="156" customFormat="1" ht="11.25">
      <c r="A10" s="103" t="s">
        <v>37</v>
      </c>
      <c r="B10" s="123"/>
      <c r="C10" s="105">
        <v>1990</v>
      </c>
      <c r="D10" s="106">
        <v>1</v>
      </c>
      <c r="E10" s="107" t="s">
        <v>12</v>
      </c>
      <c r="F10" s="158">
        <v>84.33</v>
      </c>
      <c r="G10" s="109">
        <f t="shared" si="0"/>
        <v>39.119815012451085</v>
      </c>
      <c r="H10" s="114" t="s">
        <v>22</v>
      </c>
      <c r="I10" s="110">
        <v>0</v>
      </c>
      <c r="J10" s="120">
        <v>1241.33</v>
      </c>
      <c r="K10" s="112">
        <f t="shared" si="1"/>
        <v>1.9005395825445288</v>
      </c>
      <c r="L10" s="124">
        <v>5.58</v>
      </c>
      <c r="M10" s="113">
        <v>70</v>
      </c>
      <c r="N10" s="114" t="s">
        <v>45</v>
      </c>
      <c r="O10" s="112">
        <v>0</v>
      </c>
      <c r="P10" s="114" t="s">
        <v>45</v>
      </c>
      <c r="Q10" s="112">
        <v>0</v>
      </c>
      <c r="R10" s="114">
        <v>25.39</v>
      </c>
      <c r="S10" s="121">
        <f>85*0.5</f>
        <v>42.5</v>
      </c>
      <c r="T10" s="116">
        <v>155.01</v>
      </c>
      <c r="U10" s="112">
        <f>(63.28/T10*73.33)*0.5</f>
        <v>14.967816269918071</v>
      </c>
      <c r="V10" s="117">
        <f t="shared" si="2"/>
        <v>168.48817086491368</v>
      </c>
      <c r="W10" s="154">
        <v>6</v>
      </c>
      <c r="X10" s="155"/>
    </row>
    <row r="11" spans="1:24" s="156" customFormat="1" ht="11.25">
      <c r="A11" s="199" t="s">
        <v>19</v>
      </c>
      <c r="B11" s="200"/>
      <c r="C11" s="125">
        <v>1984</v>
      </c>
      <c r="D11" s="119" t="s">
        <v>4</v>
      </c>
      <c r="E11" s="107" t="s">
        <v>12</v>
      </c>
      <c r="F11" s="108" t="s">
        <v>22</v>
      </c>
      <c r="G11" s="109">
        <v>0</v>
      </c>
      <c r="H11" s="126" t="s">
        <v>22</v>
      </c>
      <c r="I11" s="110">
        <v>0</v>
      </c>
      <c r="J11" s="111" t="s">
        <v>22</v>
      </c>
      <c r="K11" s="112">
        <v>0</v>
      </c>
      <c r="L11" s="120" t="s">
        <v>45</v>
      </c>
      <c r="M11" s="127">
        <v>0</v>
      </c>
      <c r="N11" s="114" t="s">
        <v>45</v>
      </c>
      <c r="O11" s="112">
        <v>0</v>
      </c>
      <c r="P11" s="114">
        <v>88.63</v>
      </c>
      <c r="Q11" s="112">
        <f>(88.63/P11*95)*0.7</f>
        <v>66.5</v>
      </c>
      <c r="R11" s="114">
        <v>19.11</v>
      </c>
      <c r="S11" s="121">
        <f>100*0.5</f>
        <v>50</v>
      </c>
      <c r="T11" s="116">
        <v>63.28</v>
      </c>
      <c r="U11" s="112">
        <f>(63.28/T11*73.33)*0.5</f>
        <v>36.665</v>
      </c>
      <c r="V11" s="117">
        <f>SUM(G11+I11+K11+M11+O11+Q11+S11+U11)</f>
        <v>153.165</v>
      </c>
      <c r="W11" s="157">
        <v>7</v>
      </c>
      <c r="X11" s="155"/>
    </row>
    <row r="12" spans="1:24" s="235" customFormat="1" ht="11.25">
      <c r="A12" s="236" t="s">
        <v>111</v>
      </c>
      <c r="B12" s="237"/>
      <c r="C12" s="223">
        <v>1980</v>
      </c>
      <c r="D12" s="223" t="s">
        <v>1</v>
      </c>
      <c r="E12" s="224" t="s">
        <v>47</v>
      </c>
      <c r="F12" s="225" t="s">
        <v>22</v>
      </c>
      <c r="G12" s="226">
        <v>0</v>
      </c>
      <c r="H12" s="229" t="s">
        <v>22</v>
      </c>
      <c r="I12" s="228">
        <v>0</v>
      </c>
      <c r="J12" s="229">
        <v>73.26</v>
      </c>
      <c r="K12" s="228">
        <f>(45.23/J12*52.16)*1</f>
        <v>32.20306852306852</v>
      </c>
      <c r="L12" s="227">
        <v>8.02</v>
      </c>
      <c r="M12" s="230">
        <v>55</v>
      </c>
      <c r="N12" s="229">
        <v>102.17</v>
      </c>
      <c r="O12" s="228">
        <f>(32.8/N12*48.57)*0.7</f>
        <v>10.91482039737692</v>
      </c>
      <c r="P12" s="238">
        <v>245.43</v>
      </c>
      <c r="Q12" s="228">
        <f>(88.63/P12*95)*0.7</f>
        <v>24.014566271441954</v>
      </c>
      <c r="R12" s="229" t="s">
        <v>45</v>
      </c>
      <c r="S12" s="231">
        <v>0</v>
      </c>
      <c r="T12" s="229" t="s">
        <v>45</v>
      </c>
      <c r="U12" s="228">
        <v>0</v>
      </c>
      <c r="V12" s="232">
        <f>SUM(G12+I12+K12+M12+O12+Q12+S12+U12)</f>
        <v>122.13245519188737</v>
      </c>
      <c r="W12" s="239">
        <v>8</v>
      </c>
      <c r="X12" s="234"/>
    </row>
    <row r="13" spans="1:24" s="156" customFormat="1" ht="11.25">
      <c r="A13" s="103" t="s">
        <v>109</v>
      </c>
      <c r="B13" s="104"/>
      <c r="C13" s="125">
        <v>1983</v>
      </c>
      <c r="D13" s="119" t="s">
        <v>1</v>
      </c>
      <c r="E13" s="107" t="s">
        <v>5</v>
      </c>
      <c r="F13" s="108">
        <v>56.45</v>
      </c>
      <c r="G13" s="109">
        <f>(51.45/F13*91.6)*0.7</f>
        <v>58.44063773250664</v>
      </c>
      <c r="H13" s="120" t="s">
        <v>22</v>
      </c>
      <c r="I13" s="110">
        <v>0</v>
      </c>
      <c r="J13" s="120" t="s">
        <v>22</v>
      </c>
      <c r="K13" s="112">
        <v>0</v>
      </c>
      <c r="L13" s="114" t="s">
        <v>45</v>
      </c>
      <c r="M13" s="127">
        <v>0</v>
      </c>
      <c r="N13" s="114" t="s">
        <v>45</v>
      </c>
      <c r="O13" s="112">
        <v>0</v>
      </c>
      <c r="P13" s="114" t="s">
        <v>45</v>
      </c>
      <c r="Q13" s="112">
        <v>0</v>
      </c>
      <c r="R13" s="114">
        <v>29.26</v>
      </c>
      <c r="S13" s="121">
        <f>80*0.5</f>
        <v>40</v>
      </c>
      <c r="T13" s="116">
        <v>115.51</v>
      </c>
      <c r="U13" s="112">
        <f>(63.28/T13*73.33)*0.5</f>
        <v>20.086236689464116</v>
      </c>
      <c r="V13" s="117">
        <f t="shared" si="2"/>
        <v>118.52687442197076</v>
      </c>
      <c r="W13" s="154">
        <v>9</v>
      </c>
      <c r="X13" s="155"/>
    </row>
    <row r="14" spans="1:24" s="156" customFormat="1" ht="11.25">
      <c r="A14" s="199" t="s">
        <v>113</v>
      </c>
      <c r="B14" s="200"/>
      <c r="C14" s="105">
        <v>1980</v>
      </c>
      <c r="D14" s="106" t="s">
        <v>4</v>
      </c>
      <c r="E14" s="107" t="s">
        <v>114</v>
      </c>
      <c r="F14" s="158" t="s">
        <v>22</v>
      </c>
      <c r="G14" s="109">
        <v>0</v>
      </c>
      <c r="H14" s="114" t="s">
        <v>22</v>
      </c>
      <c r="I14" s="110">
        <v>0</v>
      </c>
      <c r="J14" s="120">
        <v>77.31</v>
      </c>
      <c r="K14" s="112">
        <f>(45.23/J14*52.16)*1</f>
        <v>30.51606260509636</v>
      </c>
      <c r="L14" s="124">
        <v>29.23</v>
      </c>
      <c r="M14" s="113">
        <v>85</v>
      </c>
      <c r="N14" s="114" t="s">
        <v>45</v>
      </c>
      <c r="O14" s="112">
        <v>0</v>
      </c>
      <c r="P14" s="114" t="s">
        <v>45</v>
      </c>
      <c r="Q14" s="112">
        <v>0</v>
      </c>
      <c r="R14" s="114" t="s">
        <v>45</v>
      </c>
      <c r="S14" s="115">
        <v>0</v>
      </c>
      <c r="T14" s="114" t="s">
        <v>45</v>
      </c>
      <c r="U14" s="112">
        <v>0</v>
      </c>
      <c r="V14" s="117">
        <f>SUM(G14+I14+K14+M14+O14+Q14+S14+U14)</f>
        <v>115.51606260509635</v>
      </c>
      <c r="W14" s="154">
        <v>10</v>
      </c>
      <c r="X14" s="155"/>
    </row>
    <row r="15" spans="1:24" s="156" customFormat="1" ht="11.25">
      <c r="A15" s="199" t="s">
        <v>106</v>
      </c>
      <c r="B15" s="200"/>
      <c r="C15" s="125">
        <v>1987</v>
      </c>
      <c r="D15" s="119">
        <v>2</v>
      </c>
      <c r="E15" s="107" t="s">
        <v>12</v>
      </c>
      <c r="F15" s="128" t="s">
        <v>22</v>
      </c>
      <c r="G15" s="109">
        <v>0</v>
      </c>
      <c r="H15" s="126" t="s">
        <v>22</v>
      </c>
      <c r="I15" s="110">
        <v>0</v>
      </c>
      <c r="J15" s="111">
        <v>73.34</v>
      </c>
      <c r="K15" s="112">
        <f>(45.23/J15*52.16)*1</f>
        <v>32.167941096263974</v>
      </c>
      <c r="L15" s="120">
        <v>7.1</v>
      </c>
      <c r="M15" s="113">
        <v>67</v>
      </c>
      <c r="N15" s="114" t="s">
        <v>45</v>
      </c>
      <c r="O15" s="112">
        <v>0</v>
      </c>
      <c r="P15" s="114" t="s">
        <v>45</v>
      </c>
      <c r="Q15" s="112">
        <v>0</v>
      </c>
      <c r="R15" s="114" t="s">
        <v>45</v>
      </c>
      <c r="S15" s="115">
        <v>0</v>
      </c>
      <c r="T15" s="114" t="s">
        <v>45</v>
      </c>
      <c r="U15" s="112">
        <v>0</v>
      </c>
      <c r="V15" s="117">
        <f t="shared" si="2"/>
        <v>99.16794109626397</v>
      </c>
      <c r="W15" s="157">
        <v>11</v>
      </c>
      <c r="X15" s="155"/>
    </row>
    <row r="16" spans="1:24" s="156" customFormat="1" ht="11.25">
      <c r="A16" s="199" t="s">
        <v>105</v>
      </c>
      <c r="B16" s="200"/>
      <c r="C16" s="119">
        <v>1990</v>
      </c>
      <c r="D16" s="106">
        <v>2</v>
      </c>
      <c r="E16" s="107" t="s">
        <v>49</v>
      </c>
      <c r="F16" s="108">
        <v>2401</v>
      </c>
      <c r="G16" s="109">
        <f>(51.45/F16*91.6)*0.7</f>
        <v>1.3739999999999999</v>
      </c>
      <c r="H16" s="114" t="s">
        <v>22</v>
      </c>
      <c r="I16" s="110">
        <v>0</v>
      </c>
      <c r="J16" s="114">
        <v>72.53</v>
      </c>
      <c r="K16" s="112">
        <f>(45.23/J16*52.16)*1</f>
        <v>32.527185992003304</v>
      </c>
      <c r="L16" s="114">
        <v>8.02</v>
      </c>
      <c r="M16" s="113">
        <v>55</v>
      </c>
      <c r="N16" s="114" t="s">
        <v>45</v>
      </c>
      <c r="O16" s="112">
        <v>0</v>
      </c>
      <c r="P16" s="114" t="s">
        <v>45</v>
      </c>
      <c r="Q16" s="112">
        <v>0</v>
      </c>
      <c r="R16" s="114" t="s">
        <v>45</v>
      </c>
      <c r="S16" s="115">
        <v>0</v>
      </c>
      <c r="T16" s="114" t="s">
        <v>45</v>
      </c>
      <c r="U16" s="112">
        <v>0</v>
      </c>
      <c r="V16" s="117">
        <f t="shared" si="2"/>
        <v>88.9011859920033</v>
      </c>
      <c r="W16" s="157">
        <v>12</v>
      </c>
      <c r="X16" s="155"/>
    </row>
    <row r="17" spans="1:24" s="156" customFormat="1" ht="11.25">
      <c r="A17" s="199" t="s">
        <v>107</v>
      </c>
      <c r="B17" s="200"/>
      <c r="C17" s="119">
        <v>1990</v>
      </c>
      <c r="D17" s="106">
        <v>2</v>
      </c>
      <c r="E17" s="107" t="s">
        <v>49</v>
      </c>
      <c r="F17" s="108">
        <v>2402</v>
      </c>
      <c r="G17" s="109">
        <f>(51.45/F17*91.6)*0.7</f>
        <v>1.3734279766860948</v>
      </c>
      <c r="H17" s="114" t="s">
        <v>22</v>
      </c>
      <c r="I17" s="110">
        <v>0</v>
      </c>
      <c r="J17" s="114">
        <v>76.5</v>
      </c>
      <c r="K17" s="112">
        <f>(45.23/J17*52.16)*1</f>
        <v>30.839173856209147</v>
      </c>
      <c r="L17" s="114">
        <v>7.19</v>
      </c>
      <c r="M17" s="127">
        <v>54</v>
      </c>
      <c r="N17" s="114" t="s">
        <v>45</v>
      </c>
      <c r="O17" s="112">
        <v>0</v>
      </c>
      <c r="P17" s="114" t="s">
        <v>45</v>
      </c>
      <c r="Q17" s="112">
        <v>0</v>
      </c>
      <c r="R17" s="114" t="s">
        <v>45</v>
      </c>
      <c r="S17" s="115">
        <v>0</v>
      </c>
      <c r="T17" s="114" t="s">
        <v>45</v>
      </c>
      <c r="U17" s="112">
        <v>0</v>
      </c>
      <c r="V17" s="117">
        <f>SUM(G17+I17+K17+M17+O17+Q17+S17+U17)</f>
        <v>86.21260183289525</v>
      </c>
      <c r="W17" s="157">
        <v>24</v>
      </c>
      <c r="X17" s="155"/>
    </row>
    <row r="18" spans="1:24" s="156" customFormat="1" ht="11.25">
      <c r="A18" s="103" t="s">
        <v>115</v>
      </c>
      <c r="B18" s="123"/>
      <c r="C18" s="105">
        <v>1992</v>
      </c>
      <c r="D18" s="106">
        <v>1</v>
      </c>
      <c r="E18" s="107" t="s">
        <v>121</v>
      </c>
      <c r="F18" s="158" t="s">
        <v>22</v>
      </c>
      <c r="G18" s="109">
        <v>0</v>
      </c>
      <c r="H18" s="114" t="s">
        <v>22</v>
      </c>
      <c r="I18" s="110">
        <v>0</v>
      </c>
      <c r="J18" s="120">
        <v>1259.33</v>
      </c>
      <c r="K18" s="112">
        <f>(45.23/J18*52.16)*1</f>
        <v>1.87337457219315</v>
      </c>
      <c r="L18" s="124">
        <v>7.25</v>
      </c>
      <c r="M18" s="113">
        <v>68</v>
      </c>
      <c r="N18" s="114" t="s">
        <v>45</v>
      </c>
      <c r="O18" s="112">
        <v>0</v>
      </c>
      <c r="P18" s="114" t="s">
        <v>45</v>
      </c>
      <c r="Q18" s="112">
        <v>0</v>
      </c>
      <c r="R18" s="114" t="s">
        <v>45</v>
      </c>
      <c r="S18" s="115">
        <v>0</v>
      </c>
      <c r="T18" s="114" t="s">
        <v>45</v>
      </c>
      <c r="U18" s="112">
        <v>0</v>
      </c>
      <c r="V18" s="117">
        <f t="shared" si="2"/>
        <v>69.87337457219316</v>
      </c>
      <c r="W18" s="154">
        <v>13</v>
      </c>
      <c r="X18" s="155"/>
    </row>
    <row r="19" spans="1:24" s="156" customFormat="1" ht="11.25">
      <c r="A19" s="199" t="s">
        <v>53</v>
      </c>
      <c r="B19" s="200"/>
      <c r="C19" s="119"/>
      <c r="D19" s="106"/>
      <c r="E19" s="107" t="s">
        <v>54</v>
      </c>
      <c r="F19" s="108">
        <v>59.28</v>
      </c>
      <c r="G19" s="109">
        <f>(51.45/F19*91.6)*0.7</f>
        <v>55.65070850202429</v>
      </c>
      <c r="H19" s="114" t="s">
        <v>22</v>
      </c>
      <c r="I19" s="110">
        <v>0</v>
      </c>
      <c r="J19" s="114" t="s">
        <v>22</v>
      </c>
      <c r="K19" s="112">
        <v>0</v>
      </c>
      <c r="L19" s="120" t="s">
        <v>45</v>
      </c>
      <c r="M19" s="127">
        <v>0</v>
      </c>
      <c r="N19" s="114" t="s">
        <v>45</v>
      </c>
      <c r="O19" s="112">
        <v>0</v>
      </c>
      <c r="P19" s="114">
        <v>830</v>
      </c>
      <c r="Q19" s="112">
        <f>(88.63/P19*95)*0.7</f>
        <v>7.10107831325301</v>
      </c>
      <c r="R19" s="114" t="s">
        <v>45</v>
      </c>
      <c r="S19" s="115">
        <v>0</v>
      </c>
      <c r="T19" s="114" t="s">
        <v>45</v>
      </c>
      <c r="U19" s="112">
        <v>0</v>
      </c>
      <c r="V19" s="117">
        <f>SUM(G19+I19+K19+M19+O19+Q19+S19+U19)</f>
        <v>62.7517868152773</v>
      </c>
      <c r="W19" s="157">
        <v>14</v>
      </c>
      <c r="X19" s="155"/>
    </row>
    <row r="20" spans="1:24" s="156" customFormat="1" ht="11.25">
      <c r="A20" s="199" t="s">
        <v>110</v>
      </c>
      <c r="B20" s="200"/>
      <c r="C20" s="119">
        <v>1986</v>
      </c>
      <c r="D20" s="106">
        <v>1</v>
      </c>
      <c r="E20" s="107" t="s">
        <v>54</v>
      </c>
      <c r="F20" s="158" t="s">
        <v>22</v>
      </c>
      <c r="G20" s="109">
        <v>0</v>
      </c>
      <c r="H20" s="114" t="s">
        <v>22</v>
      </c>
      <c r="I20" s="110">
        <v>0</v>
      </c>
      <c r="J20" s="114" t="s">
        <v>22</v>
      </c>
      <c r="K20" s="112">
        <v>0</v>
      </c>
      <c r="L20" s="120">
        <v>13.11</v>
      </c>
      <c r="M20" s="113">
        <v>48</v>
      </c>
      <c r="N20" s="114" t="s">
        <v>45</v>
      </c>
      <c r="O20" s="112">
        <v>0</v>
      </c>
      <c r="P20" s="114">
        <v>710</v>
      </c>
      <c r="Q20" s="112">
        <f>(88.63/P20*95)*0.7</f>
        <v>8.30126056338028</v>
      </c>
      <c r="R20" s="114" t="s">
        <v>45</v>
      </c>
      <c r="S20" s="115">
        <v>0</v>
      </c>
      <c r="T20" s="114" t="s">
        <v>45</v>
      </c>
      <c r="U20" s="112">
        <v>0</v>
      </c>
      <c r="V20" s="117">
        <f t="shared" si="2"/>
        <v>56.30126056338028</v>
      </c>
      <c r="W20" s="157">
        <v>15</v>
      </c>
      <c r="X20" s="155"/>
    </row>
    <row r="21" spans="1:24" s="156" customFormat="1" ht="11.25" customHeight="1">
      <c r="A21" s="201" t="s">
        <v>112</v>
      </c>
      <c r="B21" s="202"/>
      <c r="C21" s="119"/>
      <c r="D21" s="119"/>
      <c r="E21" s="107" t="s">
        <v>49</v>
      </c>
      <c r="F21" s="108" t="s">
        <v>22</v>
      </c>
      <c r="G21" s="109">
        <v>0</v>
      </c>
      <c r="H21" s="114">
        <v>155</v>
      </c>
      <c r="I21" s="110">
        <f>(H21/155*78.83)*0.7</f>
        <v>55.181</v>
      </c>
      <c r="J21" s="114" t="s">
        <v>22</v>
      </c>
      <c r="K21" s="112">
        <v>0</v>
      </c>
      <c r="L21" s="114" t="s">
        <v>45</v>
      </c>
      <c r="M21" s="127">
        <v>0</v>
      </c>
      <c r="N21" s="114" t="s">
        <v>45</v>
      </c>
      <c r="O21" s="112">
        <v>0</v>
      </c>
      <c r="P21" s="114" t="s">
        <v>45</v>
      </c>
      <c r="Q21" s="112">
        <v>0</v>
      </c>
      <c r="R21" s="131" t="s">
        <v>45</v>
      </c>
      <c r="S21" s="115">
        <v>0</v>
      </c>
      <c r="T21" s="114" t="s">
        <v>45</v>
      </c>
      <c r="U21" s="112">
        <v>0</v>
      </c>
      <c r="V21" s="117">
        <f t="shared" si="2"/>
        <v>55.181</v>
      </c>
      <c r="W21" s="154">
        <v>16</v>
      </c>
      <c r="X21" s="155"/>
    </row>
    <row r="22" spans="1:24" s="156" customFormat="1" ht="11.25">
      <c r="A22" s="199" t="s">
        <v>55</v>
      </c>
      <c r="B22" s="200"/>
      <c r="C22" s="119"/>
      <c r="D22" s="106"/>
      <c r="E22" s="107" t="s">
        <v>54</v>
      </c>
      <c r="F22" s="108">
        <v>65.32</v>
      </c>
      <c r="G22" s="109">
        <f aca="true" t="shared" si="3" ref="G22:G35">(51.45/F22*91.6)*0.7</f>
        <v>50.50480710349051</v>
      </c>
      <c r="H22" s="114" t="s">
        <v>22</v>
      </c>
      <c r="I22" s="110">
        <v>0</v>
      </c>
      <c r="J22" s="114" t="s">
        <v>22</v>
      </c>
      <c r="K22" s="112">
        <v>0</v>
      </c>
      <c r="L22" s="120" t="s">
        <v>45</v>
      </c>
      <c r="M22" s="127">
        <v>0</v>
      </c>
      <c r="N22" s="114" t="s">
        <v>45</v>
      </c>
      <c r="O22" s="112">
        <v>0</v>
      </c>
      <c r="P22" s="114" t="s">
        <v>45</v>
      </c>
      <c r="Q22" s="112">
        <v>0</v>
      </c>
      <c r="R22" s="114" t="s">
        <v>45</v>
      </c>
      <c r="S22" s="115">
        <v>0</v>
      </c>
      <c r="T22" s="131" t="s">
        <v>45</v>
      </c>
      <c r="U22" s="112">
        <v>0</v>
      </c>
      <c r="V22" s="117">
        <f t="shared" si="2"/>
        <v>50.50480710349051</v>
      </c>
      <c r="W22" s="157">
        <v>17</v>
      </c>
      <c r="X22" s="155"/>
    </row>
    <row r="23" spans="1:24" s="156" customFormat="1" ht="11.25">
      <c r="A23" s="199" t="s">
        <v>108</v>
      </c>
      <c r="B23" s="200"/>
      <c r="C23" s="119">
        <v>1972</v>
      </c>
      <c r="D23" s="106" t="s">
        <v>1</v>
      </c>
      <c r="E23" s="107" t="s">
        <v>49</v>
      </c>
      <c r="F23" s="108" t="s">
        <v>22</v>
      </c>
      <c r="G23" s="109">
        <v>0</v>
      </c>
      <c r="H23" s="114" t="s">
        <v>22</v>
      </c>
      <c r="I23" s="110">
        <v>0</v>
      </c>
      <c r="J23" s="114" t="s">
        <v>22</v>
      </c>
      <c r="K23" s="112">
        <v>0</v>
      </c>
      <c r="L23" s="114" t="s">
        <v>45</v>
      </c>
      <c r="M23" s="127">
        <v>0</v>
      </c>
      <c r="N23" s="114" t="s">
        <v>45</v>
      </c>
      <c r="O23" s="112">
        <v>0</v>
      </c>
      <c r="P23" s="114" t="s">
        <v>45</v>
      </c>
      <c r="Q23" s="112">
        <v>0</v>
      </c>
      <c r="R23" s="114">
        <v>38.25</v>
      </c>
      <c r="S23" s="121">
        <f>76*0.5</f>
        <v>38</v>
      </c>
      <c r="T23" s="114">
        <v>219.42</v>
      </c>
      <c r="U23" s="112">
        <f>(63.28/T23*73.33)*0.5</f>
        <v>10.574064351472064</v>
      </c>
      <c r="V23" s="117">
        <f>SUM(G23+I23+K23+M23+O23+Q23+S23+U23)</f>
        <v>48.57406435147206</v>
      </c>
      <c r="W23" s="157">
        <v>18</v>
      </c>
      <c r="X23" s="155"/>
    </row>
    <row r="24" spans="1:24" s="156" customFormat="1" ht="11.25">
      <c r="A24" s="199" t="s">
        <v>57</v>
      </c>
      <c r="B24" s="200"/>
      <c r="C24" s="119"/>
      <c r="D24" s="106"/>
      <c r="E24" s="107" t="s">
        <v>58</v>
      </c>
      <c r="F24" s="108">
        <v>75.48</v>
      </c>
      <c r="G24" s="109">
        <f t="shared" si="3"/>
        <v>43.70659777424483</v>
      </c>
      <c r="H24" s="114" t="s">
        <v>22</v>
      </c>
      <c r="I24" s="110">
        <v>0</v>
      </c>
      <c r="J24" s="114" t="s">
        <v>22</v>
      </c>
      <c r="K24" s="112">
        <v>0</v>
      </c>
      <c r="L24" s="114" t="s">
        <v>45</v>
      </c>
      <c r="M24" s="127">
        <v>0</v>
      </c>
      <c r="N24" s="114" t="s">
        <v>45</v>
      </c>
      <c r="O24" s="112">
        <v>0</v>
      </c>
      <c r="P24" s="114" t="s">
        <v>45</v>
      </c>
      <c r="Q24" s="112">
        <v>0</v>
      </c>
      <c r="R24" s="114" t="s">
        <v>45</v>
      </c>
      <c r="S24" s="115">
        <v>0</v>
      </c>
      <c r="T24" s="114" t="s">
        <v>45</v>
      </c>
      <c r="U24" s="112">
        <v>0</v>
      </c>
      <c r="V24" s="117">
        <f t="shared" si="2"/>
        <v>43.70659777424483</v>
      </c>
      <c r="W24" s="157">
        <v>19</v>
      </c>
      <c r="X24" s="155"/>
    </row>
    <row r="25" spans="1:24" s="156" customFormat="1" ht="11.25">
      <c r="A25" s="103" t="s">
        <v>63</v>
      </c>
      <c r="B25" s="104"/>
      <c r="C25" s="119">
        <v>1987</v>
      </c>
      <c r="D25" s="106">
        <v>2</v>
      </c>
      <c r="E25" s="107" t="s">
        <v>49</v>
      </c>
      <c r="F25" s="108">
        <v>1270.52</v>
      </c>
      <c r="G25" s="109">
        <f>(51.45/F25*91.6)*0.7</f>
        <v>2.5965541667978465</v>
      </c>
      <c r="H25" s="114" t="s">
        <v>22</v>
      </c>
      <c r="I25" s="110">
        <v>0</v>
      </c>
      <c r="J25" s="114" t="s">
        <v>22</v>
      </c>
      <c r="K25" s="112">
        <v>0</v>
      </c>
      <c r="L25" s="114" t="s">
        <v>45</v>
      </c>
      <c r="M25" s="127">
        <v>0</v>
      </c>
      <c r="N25" s="114" t="s">
        <v>45</v>
      </c>
      <c r="O25" s="112">
        <v>0</v>
      </c>
      <c r="P25" s="114" t="s">
        <v>45</v>
      </c>
      <c r="Q25" s="112">
        <v>0</v>
      </c>
      <c r="R25" s="114" t="s">
        <v>116</v>
      </c>
      <c r="S25" s="121">
        <f>68*0.5</f>
        <v>34</v>
      </c>
      <c r="T25" s="114" t="s">
        <v>45</v>
      </c>
      <c r="U25" s="112">
        <v>0</v>
      </c>
      <c r="V25" s="117">
        <f>SUM(G25+I25+K25+M25+O25+Q25+S25+U25)</f>
        <v>36.596554166797844</v>
      </c>
      <c r="W25" s="157">
        <v>20</v>
      </c>
      <c r="X25" s="155"/>
    </row>
    <row r="26" spans="1:24" s="156" customFormat="1" ht="11.25" customHeight="1">
      <c r="A26" s="201" t="s">
        <v>39</v>
      </c>
      <c r="B26" s="202"/>
      <c r="C26" s="119">
        <v>1993</v>
      </c>
      <c r="D26" s="119">
        <v>2</v>
      </c>
      <c r="E26" s="107" t="s">
        <v>12</v>
      </c>
      <c r="F26" s="108">
        <v>2400</v>
      </c>
      <c r="G26" s="109">
        <f>(51.45/F26*91.6)*0.7</f>
        <v>1.3745725</v>
      </c>
      <c r="H26" s="114" t="s">
        <v>22</v>
      </c>
      <c r="I26" s="110">
        <v>0</v>
      </c>
      <c r="J26" s="114" t="s">
        <v>22</v>
      </c>
      <c r="K26" s="112">
        <v>0</v>
      </c>
      <c r="L26" s="114" t="s">
        <v>45</v>
      </c>
      <c r="M26" s="127">
        <v>0</v>
      </c>
      <c r="N26" s="114" t="s">
        <v>45</v>
      </c>
      <c r="O26" s="112">
        <v>0</v>
      </c>
      <c r="P26" s="114" t="s">
        <v>45</v>
      </c>
      <c r="Q26" s="112">
        <v>0</v>
      </c>
      <c r="R26" s="131" t="s">
        <v>117</v>
      </c>
      <c r="S26" s="121">
        <f>64*0.5</f>
        <v>32</v>
      </c>
      <c r="T26" s="114" t="s">
        <v>45</v>
      </c>
      <c r="U26" s="112">
        <v>0</v>
      </c>
      <c r="V26" s="117">
        <f>SUM(G26+I26+K26+M26+O26+Q26+S26+U26)</f>
        <v>33.3745725</v>
      </c>
      <c r="W26" s="154">
        <v>21</v>
      </c>
      <c r="X26" s="155"/>
    </row>
    <row r="27" spans="1:24" s="156" customFormat="1" ht="11.25">
      <c r="A27" s="129" t="s">
        <v>28</v>
      </c>
      <c r="B27" s="130"/>
      <c r="C27" s="125">
        <v>1987</v>
      </c>
      <c r="D27" s="106">
        <v>3</v>
      </c>
      <c r="E27" s="107" t="s">
        <v>12</v>
      </c>
      <c r="F27" s="159">
        <v>2400</v>
      </c>
      <c r="G27" s="109">
        <f>(51.45/F27*91.6)*0.7</f>
        <v>1.3745725</v>
      </c>
      <c r="H27" s="120" t="s">
        <v>22</v>
      </c>
      <c r="I27" s="110">
        <v>0</v>
      </c>
      <c r="J27" s="120" t="s">
        <v>22</v>
      </c>
      <c r="K27" s="112">
        <v>0</v>
      </c>
      <c r="L27" s="120" t="s">
        <v>45</v>
      </c>
      <c r="M27" s="127">
        <v>0</v>
      </c>
      <c r="N27" s="114" t="s">
        <v>45</v>
      </c>
      <c r="O27" s="112">
        <v>0</v>
      </c>
      <c r="P27" s="114" t="s">
        <v>45</v>
      </c>
      <c r="Q27" s="112">
        <v>0</v>
      </c>
      <c r="R27" s="131" t="s">
        <v>118</v>
      </c>
      <c r="S27" s="121">
        <f>60*0.5</f>
        <v>30</v>
      </c>
      <c r="T27" s="114" t="s">
        <v>45</v>
      </c>
      <c r="U27" s="112">
        <v>0</v>
      </c>
      <c r="V27" s="117">
        <f>SUM(G27+I27+K27+M27+O27+Q27+S27+U27)</f>
        <v>31.3745725</v>
      </c>
      <c r="W27" s="157">
        <v>22</v>
      </c>
      <c r="X27" s="155"/>
    </row>
    <row r="28" spans="1:24" s="156" customFormat="1" ht="11.25">
      <c r="A28" s="132" t="s">
        <v>38</v>
      </c>
      <c r="B28" s="133"/>
      <c r="C28" s="106">
        <v>1991</v>
      </c>
      <c r="D28" s="106">
        <v>2</v>
      </c>
      <c r="E28" s="134" t="s">
        <v>12</v>
      </c>
      <c r="F28" s="135">
        <v>1238.29</v>
      </c>
      <c r="G28" s="109">
        <f>(51.45/F28*91.6)*0.7</f>
        <v>2.6641368338595965</v>
      </c>
      <c r="H28" s="114" t="s">
        <v>22</v>
      </c>
      <c r="I28" s="110">
        <v>0</v>
      </c>
      <c r="J28" s="120" t="s">
        <v>22</v>
      </c>
      <c r="K28" s="112">
        <v>0</v>
      </c>
      <c r="L28" s="124" t="s">
        <v>45</v>
      </c>
      <c r="M28" s="127">
        <v>0</v>
      </c>
      <c r="N28" s="114" t="s">
        <v>45</v>
      </c>
      <c r="O28" s="112">
        <v>0</v>
      </c>
      <c r="P28" s="114" t="s">
        <v>45</v>
      </c>
      <c r="Q28" s="112">
        <v>0</v>
      </c>
      <c r="R28" s="114"/>
      <c r="S28" s="121">
        <f>54*0.5</f>
        <v>27</v>
      </c>
      <c r="T28" s="114" t="s">
        <v>45</v>
      </c>
      <c r="U28" s="112">
        <v>0</v>
      </c>
      <c r="V28" s="117">
        <f>SUM(G28+I28+K28+M28+O28+Q28+S28+U28)</f>
        <v>29.664136833859597</v>
      </c>
      <c r="W28" s="154">
        <v>23</v>
      </c>
      <c r="X28" s="155"/>
    </row>
    <row r="29" spans="1:24" s="156" customFormat="1" ht="13.5" customHeight="1">
      <c r="A29" s="199" t="s">
        <v>61</v>
      </c>
      <c r="B29" s="200"/>
      <c r="C29" s="119"/>
      <c r="D29" s="106"/>
      <c r="E29" s="107" t="s">
        <v>62</v>
      </c>
      <c r="F29" s="108">
        <v>1238.2</v>
      </c>
      <c r="G29" s="109">
        <f t="shared" si="3"/>
        <v>2.6643304797286382</v>
      </c>
      <c r="H29" s="114" t="s">
        <v>22</v>
      </c>
      <c r="I29" s="110">
        <v>0</v>
      </c>
      <c r="J29" s="114" t="s">
        <v>22</v>
      </c>
      <c r="K29" s="112">
        <v>0</v>
      </c>
      <c r="L29" s="120" t="s">
        <v>45</v>
      </c>
      <c r="M29" s="127">
        <v>0</v>
      </c>
      <c r="N29" s="114">
        <v>95.13</v>
      </c>
      <c r="O29" s="112">
        <f>(32.8/N29*48.57)*0.7</f>
        <v>11.722560706401765</v>
      </c>
      <c r="P29" s="114">
        <v>795</v>
      </c>
      <c r="Q29" s="112">
        <f>(88.63/P29*95)*0.7</f>
        <v>7.413704402515722</v>
      </c>
      <c r="R29" s="114" t="s">
        <v>45</v>
      </c>
      <c r="S29" s="115">
        <v>0</v>
      </c>
      <c r="T29" s="114" t="s">
        <v>45</v>
      </c>
      <c r="U29" s="112">
        <v>0</v>
      </c>
      <c r="V29" s="117">
        <f t="shared" si="2"/>
        <v>21.800595588646125</v>
      </c>
      <c r="W29" s="157">
        <v>25</v>
      </c>
      <c r="X29" s="155"/>
    </row>
    <row r="30" spans="1:24" s="156" customFormat="1" ht="11.25">
      <c r="A30" s="199" t="s">
        <v>59</v>
      </c>
      <c r="B30" s="200"/>
      <c r="C30" s="119"/>
      <c r="D30" s="106"/>
      <c r="E30" s="107" t="s">
        <v>5</v>
      </c>
      <c r="F30" s="108">
        <v>1219.46</v>
      </c>
      <c r="G30" s="109">
        <f t="shared" si="3"/>
        <v>2.705274465747134</v>
      </c>
      <c r="H30" s="114" t="s">
        <v>22</v>
      </c>
      <c r="I30" s="110">
        <v>0</v>
      </c>
      <c r="J30" s="114" t="s">
        <v>22</v>
      </c>
      <c r="K30" s="112">
        <v>0</v>
      </c>
      <c r="L30" s="114" t="s">
        <v>45</v>
      </c>
      <c r="M30" s="127">
        <v>0</v>
      </c>
      <c r="N30" s="114" t="s">
        <v>45</v>
      </c>
      <c r="O30" s="112">
        <v>0</v>
      </c>
      <c r="P30" s="114" t="s">
        <v>45</v>
      </c>
      <c r="Q30" s="112">
        <v>0</v>
      </c>
      <c r="R30" s="114" t="s">
        <v>45</v>
      </c>
      <c r="S30" s="115">
        <v>0</v>
      </c>
      <c r="T30" s="114" t="s">
        <v>45</v>
      </c>
      <c r="U30" s="112">
        <v>0</v>
      </c>
      <c r="V30" s="117">
        <f t="shared" si="2"/>
        <v>2.705274465747134</v>
      </c>
      <c r="W30" s="157">
        <v>26</v>
      </c>
      <c r="X30" s="155"/>
    </row>
    <row r="31" spans="1:24" s="156" customFormat="1" ht="11.25">
      <c r="A31" s="199" t="s">
        <v>60</v>
      </c>
      <c r="B31" s="200"/>
      <c r="C31" s="119"/>
      <c r="D31" s="106"/>
      <c r="E31" s="107" t="s">
        <v>8</v>
      </c>
      <c r="F31" s="108">
        <v>1234.37</v>
      </c>
      <c r="G31" s="109">
        <f t="shared" si="3"/>
        <v>2.6725973573563846</v>
      </c>
      <c r="H31" s="114" t="s">
        <v>22</v>
      </c>
      <c r="I31" s="110">
        <v>0</v>
      </c>
      <c r="J31" s="114" t="s">
        <v>22</v>
      </c>
      <c r="K31" s="112">
        <v>0</v>
      </c>
      <c r="L31" s="114" t="s">
        <v>45</v>
      </c>
      <c r="M31" s="127">
        <v>0</v>
      </c>
      <c r="N31" s="114" t="s">
        <v>45</v>
      </c>
      <c r="O31" s="112">
        <v>0</v>
      </c>
      <c r="P31" s="114" t="s">
        <v>45</v>
      </c>
      <c r="Q31" s="112">
        <v>0</v>
      </c>
      <c r="R31" s="114" t="s">
        <v>45</v>
      </c>
      <c r="S31" s="115">
        <v>0</v>
      </c>
      <c r="T31" s="114" t="s">
        <v>45</v>
      </c>
      <c r="U31" s="112">
        <v>0</v>
      </c>
      <c r="V31" s="117">
        <f t="shared" si="2"/>
        <v>2.6725973573563846</v>
      </c>
      <c r="W31" s="157">
        <v>27</v>
      </c>
      <c r="X31" s="155"/>
    </row>
    <row r="32" spans="1:24" s="156" customFormat="1" ht="11.25">
      <c r="A32" s="205" t="s">
        <v>31</v>
      </c>
      <c r="B32" s="200"/>
      <c r="C32" s="136">
        <v>1989</v>
      </c>
      <c r="D32" s="137" t="s">
        <v>1</v>
      </c>
      <c r="E32" s="138" t="s">
        <v>12</v>
      </c>
      <c r="F32" s="139">
        <v>1238.29</v>
      </c>
      <c r="G32" s="109">
        <f t="shared" si="3"/>
        <v>2.6641368338595965</v>
      </c>
      <c r="H32" s="131" t="s">
        <v>22</v>
      </c>
      <c r="I32" s="140">
        <v>0</v>
      </c>
      <c r="J32" s="124" t="s">
        <v>22</v>
      </c>
      <c r="K32" s="141">
        <v>0</v>
      </c>
      <c r="L32" s="124" t="s">
        <v>45</v>
      </c>
      <c r="M32" s="127">
        <v>0</v>
      </c>
      <c r="N32" s="131" t="s">
        <v>45</v>
      </c>
      <c r="O32" s="141">
        <v>0</v>
      </c>
      <c r="P32" s="131" t="s">
        <v>45</v>
      </c>
      <c r="Q32" s="141">
        <v>0</v>
      </c>
      <c r="R32" s="131" t="s">
        <v>45</v>
      </c>
      <c r="S32" s="142">
        <v>0</v>
      </c>
      <c r="T32" s="131" t="s">
        <v>45</v>
      </c>
      <c r="U32" s="140">
        <v>0</v>
      </c>
      <c r="V32" s="117">
        <f t="shared" si="2"/>
        <v>2.6641368338595965</v>
      </c>
      <c r="W32" s="160">
        <v>28</v>
      </c>
      <c r="X32" s="155"/>
    </row>
    <row r="33" spans="1:24" s="156" customFormat="1" ht="11.25">
      <c r="A33" s="199" t="s">
        <v>64</v>
      </c>
      <c r="B33" s="200"/>
      <c r="C33" s="119"/>
      <c r="D33" s="106"/>
      <c r="E33" s="107" t="s">
        <v>49</v>
      </c>
      <c r="F33" s="108">
        <v>1249.1</v>
      </c>
      <c r="G33" s="109">
        <f t="shared" si="3"/>
        <v>2.6410807781602754</v>
      </c>
      <c r="H33" s="114" t="s">
        <v>22</v>
      </c>
      <c r="I33" s="110">
        <v>0</v>
      </c>
      <c r="J33" s="114" t="s">
        <v>22</v>
      </c>
      <c r="K33" s="112">
        <v>0</v>
      </c>
      <c r="L33" s="114" t="s">
        <v>45</v>
      </c>
      <c r="M33" s="127">
        <v>0</v>
      </c>
      <c r="N33" s="114" t="s">
        <v>45</v>
      </c>
      <c r="O33" s="112">
        <v>0</v>
      </c>
      <c r="P33" s="114" t="s">
        <v>45</v>
      </c>
      <c r="Q33" s="112">
        <v>0</v>
      </c>
      <c r="R33" s="114" t="s">
        <v>45</v>
      </c>
      <c r="S33" s="115">
        <v>0</v>
      </c>
      <c r="T33" s="114" t="s">
        <v>45</v>
      </c>
      <c r="U33" s="112">
        <v>0</v>
      </c>
      <c r="V33" s="117">
        <f t="shared" si="2"/>
        <v>2.6410807781602754</v>
      </c>
      <c r="W33" s="157">
        <v>29</v>
      </c>
      <c r="X33" s="155"/>
    </row>
    <row r="34" spans="1:24" s="156" customFormat="1" ht="11.25">
      <c r="A34" s="199" t="s">
        <v>65</v>
      </c>
      <c r="B34" s="200"/>
      <c r="C34" s="119"/>
      <c r="D34" s="106"/>
      <c r="E34" s="107" t="s">
        <v>49</v>
      </c>
      <c r="F34" s="108">
        <v>1290</v>
      </c>
      <c r="G34" s="109">
        <f t="shared" si="3"/>
        <v>2.5573441860465116</v>
      </c>
      <c r="H34" s="114" t="s">
        <v>22</v>
      </c>
      <c r="I34" s="110">
        <v>0</v>
      </c>
      <c r="J34" s="114" t="s">
        <v>22</v>
      </c>
      <c r="K34" s="112">
        <v>0</v>
      </c>
      <c r="L34" s="114" t="s">
        <v>45</v>
      </c>
      <c r="M34" s="127">
        <v>0</v>
      </c>
      <c r="N34" s="114" t="s">
        <v>45</v>
      </c>
      <c r="O34" s="112">
        <v>0</v>
      </c>
      <c r="P34" s="114" t="s">
        <v>45</v>
      </c>
      <c r="Q34" s="112">
        <v>0</v>
      </c>
      <c r="R34" s="114" t="s">
        <v>45</v>
      </c>
      <c r="S34" s="115">
        <v>0</v>
      </c>
      <c r="T34" s="114" t="s">
        <v>45</v>
      </c>
      <c r="U34" s="112">
        <v>0</v>
      </c>
      <c r="V34" s="117">
        <f t="shared" si="2"/>
        <v>2.5573441860465116</v>
      </c>
      <c r="W34" s="157">
        <v>30</v>
      </c>
      <c r="X34" s="155"/>
    </row>
    <row r="35" spans="1:24" s="156" customFormat="1" ht="12" thickBot="1">
      <c r="A35" s="203" t="s">
        <v>66</v>
      </c>
      <c r="B35" s="204"/>
      <c r="C35" s="143"/>
      <c r="D35" s="144"/>
      <c r="E35" s="145" t="s">
        <v>62</v>
      </c>
      <c r="F35" s="146">
        <v>2400</v>
      </c>
      <c r="G35" s="147">
        <f t="shared" si="3"/>
        <v>1.3745725</v>
      </c>
      <c r="H35" s="151" t="s">
        <v>22</v>
      </c>
      <c r="I35" s="148">
        <v>0</v>
      </c>
      <c r="J35" s="151" t="s">
        <v>22</v>
      </c>
      <c r="K35" s="149">
        <v>0</v>
      </c>
      <c r="L35" s="151" t="s">
        <v>45</v>
      </c>
      <c r="M35" s="150">
        <v>0</v>
      </c>
      <c r="N35" s="151" t="s">
        <v>45</v>
      </c>
      <c r="O35" s="149">
        <v>0</v>
      </c>
      <c r="P35" s="151" t="s">
        <v>45</v>
      </c>
      <c r="Q35" s="149">
        <v>0</v>
      </c>
      <c r="R35" s="151" t="s">
        <v>45</v>
      </c>
      <c r="S35" s="152">
        <v>0</v>
      </c>
      <c r="T35" s="151" t="s">
        <v>45</v>
      </c>
      <c r="U35" s="149">
        <v>0</v>
      </c>
      <c r="V35" s="153">
        <f t="shared" si="2"/>
        <v>1.3745725</v>
      </c>
      <c r="W35" s="161">
        <v>31</v>
      </c>
      <c r="X35" s="155"/>
    </row>
  </sheetData>
  <mergeCells count="25">
    <mergeCell ref="A5:B5"/>
    <mergeCell ref="A23:B23"/>
    <mergeCell ref="A31:B31"/>
    <mergeCell ref="A35:B35"/>
    <mergeCell ref="A34:B34"/>
    <mergeCell ref="A30:B30"/>
    <mergeCell ref="A33:B33"/>
    <mergeCell ref="A32:B32"/>
    <mergeCell ref="A9:B9"/>
    <mergeCell ref="A24:B24"/>
    <mergeCell ref="A11:B11"/>
    <mergeCell ref="A12:B12"/>
    <mergeCell ref="A20:B20"/>
    <mergeCell ref="A21:B21"/>
    <mergeCell ref="A14:B14"/>
    <mergeCell ref="A4:B4"/>
    <mergeCell ref="A6:B6"/>
    <mergeCell ref="A29:B29"/>
    <mergeCell ref="A26:B26"/>
    <mergeCell ref="A7:B7"/>
    <mergeCell ref="A19:B19"/>
    <mergeCell ref="A16:B16"/>
    <mergeCell ref="A15:B15"/>
    <mergeCell ref="A17:B17"/>
    <mergeCell ref="A22:B2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Boulavko Oleg</dc:creator>
  <cp:keywords/>
  <dc:description/>
  <cp:lastModifiedBy>Zver</cp:lastModifiedBy>
  <cp:lastPrinted>2006-01-06T16:56:04Z</cp:lastPrinted>
  <dcterms:created xsi:type="dcterms:W3CDTF">2001-02-21T07:41:21Z</dcterms:created>
  <dcterms:modified xsi:type="dcterms:W3CDTF">2009-02-09T20:13:38Z</dcterms:modified>
  <cp:category/>
  <cp:version/>
  <cp:contentType/>
  <cp:contentStatus/>
</cp:coreProperties>
</file>